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NGGIT\SKP\EDARAN SKP\"/>
    </mc:Choice>
  </mc:AlternateContent>
  <bookViews>
    <workbookView xWindow="0" yWindow="0" windowWidth="20430" windowHeight="7650" tabRatio="525" activeTab="4"/>
  </bookViews>
  <sheets>
    <sheet name="Menu" sheetId="1" r:id="rId1"/>
    <sheet name="DATA SKP" sheetId="2" r:id="rId2"/>
    <sheet name="COVER" sheetId="3" r:id="rId3"/>
    <sheet name="FORM SKP" sheetId="4" r:id="rId4"/>
    <sheet name="PENGUKURAN" sheetId="5" r:id="rId5"/>
    <sheet name="PERILAKU KERJA" sheetId="6" r:id="rId6"/>
    <sheet name="penilaian baru" sheetId="8" r:id="rId7"/>
  </sheets>
  <definedNames>
    <definedName name="_xlnm.Print_Area" localSheetId="3">'FORM SKP'!$A$1:$K$27</definedName>
    <definedName name="_xlnm.Print_Area" localSheetId="4">PENGUKURAN!$A$1:$V$29</definedName>
  </definedNames>
  <calcPr calcId="152511"/>
</workbook>
</file>

<file path=xl/calcChain.xml><?xml version="1.0" encoding="utf-8"?>
<calcChain xmlns="http://schemas.openxmlformats.org/spreadsheetml/2006/main">
  <c r="B21" i="8" l="1"/>
  <c r="B20" i="8"/>
  <c r="D21" i="8"/>
  <c r="D20" i="8"/>
  <c r="E8" i="8" l="1"/>
  <c r="E7" i="8"/>
  <c r="E6" i="8"/>
  <c r="E5" i="8"/>
  <c r="E4" i="8"/>
  <c r="C8" i="8"/>
  <c r="C7" i="8"/>
  <c r="C6" i="8"/>
  <c r="C5" i="8"/>
  <c r="C4" i="8"/>
  <c r="H19" i="6" l="1"/>
  <c r="D12" i="8" s="1"/>
  <c r="H18" i="6"/>
  <c r="I17" i="6"/>
  <c r="I16" i="6"/>
  <c r="I15" i="6"/>
  <c r="I14" i="6"/>
  <c r="I13" i="6"/>
  <c r="I12" i="6"/>
  <c r="Y19" i="5"/>
  <c r="AF13" i="5"/>
  <c r="J13" i="5"/>
  <c r="AG13" i="5" s="1"/>
  <c r="I13" i="5"/>
  <c r="P13" i="5" s="1"/>
  <c r="H13" i="5"/>
  <c r="AL13" i="5" s="1"/>
  <c r="G13" i="5"/>
  <c r="AA13" i="5" s="1"/>
  <c r="F13" i="5"/>
  <c r="M13" i="5" s="1"/>
  <c r="E13" i="5"/>
  <c r="Z13" i="5" s="1"/>
  <c r="AH13" i="5" s="1"/>
  <c r="R13" i="5" s="1"/>
  <c r="S13" i="5" s="1"/>
  <c r="V13" i="5" s="1"/>
  <c r="B13" i="5"/>
  <c r="X12" i="5"/>
  <c r="AB12" i="5" s="1"/>
  <c r="J12" i="5"/>
  <c r="AG12" i="5" s="1"/>
  <c r="I12" i="5"/>
  <c r="P12" i="5" s="1"/>
  <c r="H12" i="5"/>
  <c r="AL12" i="5" s="1"/>
  <c r="G12" i="5"/>
  <c r="AA12" i="5" s="1"/>
  <c r="F12" i="5"/>
  <c r="M12" i="5" s="1"/>
  <c r="E12" i="5"/>
  <c r="Z12" i="5" s="1"/>
  <c r="AH12" i="5" s="1"/>
  <c r="R12" i="5" s="1"/>
  <c r="S12" i="5" s="1"/>
  <c r="V12" i="5" s="1"/>
  <c r="B12" i="5"/>
  <c r="U11" i="5"/>
  <c r="P11" i="5"/>
  <c r="J11" i="5"/>
  <c r="AG11" i="5" s="1"/>
  <c r="I11" i="5"/>
  <c r="H11" i="5"/>
  <c r="X11" i="5" s="1"/>
  <c r="AB11" i="5" s="1"/>
  <c r="G11" i="5"/>
  <c r="AA11" i="5" s="1"/>
  <c r="F11" i="5"/>
  <c r="M11" i="5" s="1"/>
  <c r="E11" i="5"/>
  <c r="Z11" i="5" s="1"/>
  <c r="AH11" i="5" s="1"/>
  <c r="R11" i="5" s="1"/>
  <c r="S11" i="5" s="1"/>
  <c r="V11" i="5" s="1"/>
  <c r="B11" i="5"/>
  <c r="V10" i="5"/>
  <c r="J10" i="5"/>
  <c r="AG10" i="5" s="1"/>
  <c r="I10" i="5"/>
  <c r="H10" i="5"/>
  <c r="AL10" i="5" s="1"/>
  <c r="G10" i="5"/>
  <c r="AA10" i="5" s="1"/>
  <c r="F10" i="5"/>
  <c r="E10" i="5"/>
  <c r="Z10" i="5" s="1"/>
  <c r="AH10" i="5" s="1"/>
  <c r="B10" i="5"/>
  <c r="J9" i="5"/>
  <c r="AG9" i="5" s="1"/>
  <c r="I9" i="5"/>
  <c r="P9" i="5" s="1"/>
  <c r="H9" i="5"/>
  <c r="AL9" i="5" s="1"/>
  <c r="G9" i="5"/>
  <c r="AA9" i="5" s="1"/>
  <c r="F9" i="5"/>
  <c r="M9" i="5" s="1"/>
  <c r="E9" i="5"/>
  <c r="Z9" i="5" s="1"/>
  <c r="B9" i="5"/>
  <c r="J8" i="5"/>
  <c r="AG8" i="5" s="1"/>
  <c r="I8" i="5"/>
  <c r="P8" i="5" s="1"/>
  <c r="H8" i="5"/>
  <c r="X8" i="5" s="1"/>
  <c r="G8" i="5"/>
  <c r="AA8" i="5" s="1"/>
  <c r="F8" i="5"/>
  <c r="M8" i="5" s="1"/>
  <c r="E8" i="5"/>
  <c r="Z8" i="5" s="1"/>
  <c r="B8" i="5"/>
  <c r="H8" i="4"/>
  <c r="C8" i="4"/>
  <c r="H7" i="4"/>
  <c r="C7" i="4"/>
  <c r="H6" i="4"/>
  <c r="C6" i="4"/>
  <c r="H5" i="4"/>
  <c r="D4" i="6" s="1"/>
  <c r="C5" i="4"/>
  <c r="J17" i="6" s="1"/>
  <c r="H4" i="4"/>
  <c r="C4" i="4"/>
  <c r="J16" i="6" s="1"/>
  <c r="A39" i="3"/>
  <c r="F22" i="3"/>
  <c r="F21" i="3"/>
  <c r="F20" i="3"/>
  <c r="F19" i="3"/>
  <c r="F18" i="3"/>
  <c r="A16" i="3"/>
  <c r="AD11" i="5" l="1"/>
  <c r="AF12" i="5"/>
  <c r="AD12" i="5"/>
  <c r="AM13" i="5"/>
  <c r="AN13" i="5" s="1"/>
  <c r="AP13" i="5" s="1"/>
  <c r="AM12" i="5"/>
  <c r="X9" i="5"/>
  <c r="A4" i="5"/>
  <c r="B9" i="6" s="1"/>
  <c r="A22" i="4"/>
  <c r="N29" i="5" s="1"/>
  <c r="AD9" i="5"/>
  <c r="AD8" i="5"/>
  <c r="AB8" i="5" s="1"/>
  <c r="U8" i="5"/>
  <c r="G21" i="4"/>
  <c r="AO9" i="5"/>
  <c r="AO13" i="5"/>
  <c r="AO10" i="5"/>
  <c r="AO12" i="5"/>
  <c r="AN12" i="5"/>
  <c r="AE10" i="5"/>
  <c r="Y12" i="5"/>
  <c r="AC12" i="5" s="1"/>
  <c r="X13" i="5"/>
  <c r="AB13" i="5" s="1"/>
  <c r="G22" i="4"/>
  <c r="AE8" i="5"/>
  <c r="AL8" i="5"/>
  <c r="U9" i="5"/>
  <c r="X10" i="5"/>
  <c r="AB10" i="5" s="1"/>
  <c r="AF10" i="5"/>
  <c r="AM10" i="5"/>
  <c r="AN10" i="5" s="1"/>
  <c r="AP10" i="5" s="1"/>
  <c r="AE11" i="5"/>
  <c r="AL11" i="5"/>
  <c r="U12" i="5"/>
  <c r="A21" i="4"/>
  <c r="N28" i="5" s="1"/>
  <c r="L3" i="5"/>
  <c r="AF8" i="5"/>
  <c r="AM8" i="5"/>
  <c r="AE9" i="5"/>
  <c r="Y10" i="5"/>
  <c r="AC10" i="5" s="1"/>
  <c r="AF11" i="5"/>
  <c r="AM11" i="5"/>
  <c r="AE12" i="5"/>
  <c r="U13" i="5"/>
  <c r="AD13" i="5"/>
  <c r="I19" i="6"/>
  <c r="Y8" i="5"/>
  <c r="AC8" i="5" s="1"/>
  <c r="AF9" i="5"/>
  <c r="AM9" i="5"/>
  <c r="AN9" i="5" s="1"/>
  <c r="AD10" i="5"/>
  <c r="Y11" i="5"/>
  <c r="AC11" i="5" s="1"/>
  <c r="AE13" i="5"/>
  <c r="D3" i="6"/>
  <c r="L4" i="5"/>
  <c r="J12" i="6"/>
  <c r="Y9" i="5"/>
  <c r="AC9" i="5" s="1"/>
  <c r="Y13" i="5"/>
  <c r="AC13" i="5" s="1"/>
  <c r="AB9" i="5" l="1"/>
  <c r="AH9" i="5" s="1"/>
  <c r="R9" i="5" s="1"/>
  <c r="S9" i="5" s="1"/>
  <c r="V9" i="5" s="1"/>
  <c r="AP9" i="5"/>
  <c r="AH8" i="5"/>
  <c r="R8" i="5" s="1"/>
  <c r="U26" i="5" s="1"/>
  <c r="U21" i="5"/>
  <c r="AO8" i="5"/>
  <c r="AN8" i="5"/>
  <c r="AN11" i="5"/>
  <c r="AO11" i="5"/>
  <c r="AP12" i="5"/>
  <c r="AP11" i="5" l="1"/>
  <c r="AP8" i="5"/>
  <c r="S8" i="5"/>
  <c r="V8" i="5" s="1"/>
  <c r="S21" i="5" s="1"/>
  <c r="D11" i="8" s="1"/>
  <c r="D13" i="8" s="1"/>
  <c r="S22" i="5" l="1"/>
  <c r="E10" i="6"/>
</calcChain>
</file>

<file path=xl/sharedStrings.xml><?xml version="1.0" encoding="utf-8"?>
<sst xmlns="http://schemas.openxmlformats.org/spreadsheetml/2006/main" count="213" uniqueCount="123">
  <si>
    <t>NO</t>
  </si>
  <si>
    <t>I. PEJABAT PENILAI</t>
  </si>
  <si>
    <t>II. PEGAWAI NEGERI SIPIL YANG DINILAI</t>
  </si>
  <si>
    <t>Nama</t>
  </si>
  <si>
    <t>NIP</t>
  </si>
  <si>
    <t>Jabatan</t>
  </si>
  <si>
    <t>Unit Kerja</t>
  </si>
  <si>
    <t>Pangkat/Gol.Ruang</t>
  </si>
  <si>
    <t>TARGET</t>
  </si>
  <si>
    <t>KUAL/MUTU</t>
  </si>
  <si>
    <t>WAKTU</t>
  </si>
  <si>
    <t>BIAYA</t>
  </si>
  <si>
    <t>Pegawai Negeri Sipil Yang Dinilai</t>
  </si>
  <si>
    <t>REALISASI</t>
  </si>
  <si>
    <t>PENGHITUNGAN</t>
  </si>
  <si>
    <t>Waktu</t>
  </si>
  <si>
    <t>Biaya</t>
  </si>
  <si>
    <t>Nilai Capaian SKP</t>
  </si>
  <si>
    <t>NILAI CAPAIAN SKP</t>
  </si>
  <si>
    <t>AK</t>
  </si>
  <si>
    <t>KUANT/OUTPUT</t>
  </si>
  <si>
    <t>Kuant/ Output</t>
  </si>
  <si>
    <t>Pejabat Penilai,</t>
  </si>
  <si>
    <t>III. KEGIATAN TUGAS JABATAN</t>
  </si>
  <si>
    <t>(tugas tambahan)</t>
  </si>
  <si>
    <t>(kreatifitas)</t>
  </si>
  <si>
    <t>kuantitas</t>
  </si>
  <si>
    <t>kualitas</t>
  </si>
  <si>
    <t>waktu</t>
  </si>
  <si>
    <t>biaya</t>
  </si>
  <si>
    <t>(76-((((1.76*G8-N8)/G8)*100)-100))</t>
  </si>
  <si>
    <t>(76-((((1.76*I8-P8)/I8)*100)-100))</t>
  </si>
  <si>
    <t>persen waktu</t>
  </si>
  <si>
    <t>persen biaya</t>
  </si>
  <si>
    <t>(1.76*G8-N8)/G8)*100)</t>
  </si>
  <si>
    <t>(1.76*I8-P8)/I8)*100)</t>
  </si>
  <si>
    <t>RW&lt;24</t>
  </si>
  <si>
    <t>RW&gt;24</t>
  </si>
  <si>
    <t>RB&lt;24</t>
  </si>
  <si>
    <t>RB&gt;24</t>
  </si>
  <si>
    <t>II. TUGAS TAMBAHAN DAN KREATIVITAS :</t>
  </si>
  <si>
    <t>BUKU CATATAN PENILAIAN PERILAKU PNS</t>
  </si>
  <si>
    <t>No</t>
  </si>
  <si>
    <t>Tanggal</t>
  </si>
  <si>
    <t>Uraian</t>
  </si>
  <si>
    <t>sedangkan penilaian perilaku kerjanya adalah</t>
  </si>
  <si>
    <t>sebagai berikut :</t>
  </si>
  <si>
    <t>Orientasi Pelayanan</t>
  </si>
  <si>
    <t>Integritas</t>
  </si>
  <si>
    <t>Komitmen</t>
  </si>
  <si>
    <t>Disiplin</t>
  </si>
  <si>
    <t>Kerjasama</t>
  </si>
  <si>
    <t>Kepemimpinan</t>
  </si>
  <si>
    <t>=</t>
  </si>
  <si>
    <t>Jumlah</t>
  </si>
  <si>
    <t>Nilai Rata-rata</t>
  </si>
  <si>
    <t>Nama/NIP dan Paraf                       Pejabat Penilai</t>
  </si>
  <si>
    <t>PENILAIAN PRESTASI KERJA</t>
  </si>
  <si>
    <t>PEGAWAI NEGERI SIPIL</t>
  </si>
  <si>
    <t>JANGKA WAKTU PENILAIAN</t>
  </si>
  <si>
    <t>YANG DINILAI</t>
  </si>
  <si>
    <t>a.</t>
  </si>
  <si>
    <t>b.</t>
  </si>
  <si>
    <t>c.</t>
  </si>
  <si>
    <t>d.</t>
  </si>
  <si>
    <t>e.</t>
  </si>
  <si>
    <t>PEJABAT PENILAI</t>
  </si>
  <si>
    <t>:</t>
  </si>
  <si>
    <t>UNSUR YANG DINILAI</t>
  </si>
  <si>
    <t>JUMLAH</t>
  </si>
  <si>
    <t>Kual/  Mutu</t>
  </si>
  <si>
    <t>DATA SASARAN KERJA PEGAWAI</t>
  </si>
  <si>
    <t>Nama Pegawai</t>
  </si>
  <si>
    <t>Jangka Waktu Penilaian</t>
  </si>
  <si>
    <t>Pangkat Golongan Ruang</t>
  </si>
  <si>
    <t xml:space="preserve">Jangka Waktu Penilaian </t>
  </si>
  <si>
    <t>UNIT KERJA</t>
  </si>
  <si>
    <t>PENILAIAN SASARAN KERJA PEGAWAI</t>
  </si>
  <si>
    <t>I. KEGIATAN TUGAS JABATAN</t>
  </si>
  <si>
    <t xml:space="preserve"> SASARAN KERJA PEGAWAI</t>
  </si>
  <si>
    <t>bulan</t>
  </si>
  <si>
    <t>UNSUR PENUNJANG</t>
  </si>
  <si>
    <t>Penata (III/c)</t>
  </si>
  <si>
    <t>laporan</t>
  </si>
  <si>
    <t>Penata Muda (III/a)</t>
  </si>
  <si>
    <t>dokumen</t>
  </si>
  <si>
    <t>-</t>
  </si>
  <si>
    <t>kegiatan</t>
  </si>
  <si>
    <t>M. Setiono</t>
  </si>
  <si>
    <t>Purwati, S.E.</t>
  </si>
  <si>
    <t>Purwokerto, 4 Januari 2021</t>
  </si>
  <si>
    <t>BKPSDM Kab. Banyumas</t>
  </si>
  <si>
    <t>Pengelola Kepegawaian</t>
  </si>
  <si>
    <t>Kasi Mutasi</t>
  </si>
  <si>
    <t>Menerima data mutasi kepegawaian</t>
  </si>
  <si>
    <t>Mencatat data mutasi kepegawaian</t>
  </si>
  <si>
    <t>Membuat laporan</t>
  </si>
  <si>
    <t>Purwokerto, 30 Juni 2021</t>
  </si>
  <si>
    <t>19761206 199903 1 001</t>
  </si>
  <si>
    <t>19740101 199610 2 012</t>
  </si>
  <si>
    <t>4  Januari  s.d 30 Juni 2021</t>
  </si>
  <si>
    <t>Jika ada kegiatan yang belum dilaksanakan pada periode Januari s.d. Juni 2021 pada cell</t>
  </si>
  <si>
    <t>PENILAIAN PRESTASI KERJA PNS PERIODE JANUARI - JUNI 2021</t>
  </si>
  <si>
    <t>PNS YANG DINILAI</t>
  </si>
  <si>
    <t>NAMA</t>
  </si>
  <si>
    <t>PANGKAT/GOL RUANG</t>
  </si>
  <si>
    <t>JABATAN</t>
  </si>
  <si>
    <t>TANGGAL PENILAIAN</t>
  </si>
  <si>
    <t>30 Juni 2021</t>
  </si>
  <si>
    <t>NILAI</t>
  </si>
  <si>
    <t>Sasaran Kinerja Pegawai (SKP)</t>
  </si>
  <si>
    <t>Perilaku Kerja Pegawai</t>
  </si>
  <si>
    <t>NILAI PRESTASI KERJA PNS</t>
  </si>
  <si>
    <t>(60% Nilai SKP dan 40% Nilai Perilaku Kerja)</t>
  </si>
  <si>
    <t>.</t>
  </si>
  <si>
    <t>PNS Yang Dinilai,</t>
  </si>
  <si>
    <t>TAHUN 2021</t>
  </si>
  <si>
    <t>BKPSDM Kabupaten Banyumas</t>
  </si>
  <si>
    <t>Pada saat pengukuran,  form SKP bisa digunakan untuk bantuan penilaian SKP</t>
  </si>
  <si>
    <t>Penilaian SKP sampai dengan akhir Juni 2021 =</t>
  </si>
  <si>
    <r>
      <t xml:space="preserve">dengan cara angka 240 </t>
    </r>
    <r>
      <rPr>
        <b/>
        <sz val="10"/>
        <rFont val="Cambria"/>
        <family val="1"/>
      </rPr>
      <t>(awal target kuantitas)</t>
    </r>
    <r>
      <rPr>
        <sz val="10"/>
        <rFont val="Cambria"/>
        <family val="1"/>
      </rPr>
      <t xml:space="preserve"> pada kegiatan diganti dengan angka 120 </t>
    </r>
    <r>
      <rPr>
        <b/>
        <sz val="10"/>
        <rFont val="Cambria"/>
        <family val="1"/>
      </rPr>
      <t xml:space="preserve">(menyesuaikan realisasi yang dicapai) </t>
    </r>
  </si>
  <si>
    <r>
      <t xml:space="preserve">begitu juga dengan bulan yang 12 bulan </t>
    </r>
    <r>
      <rPr>
        <b/>
        <sz val="10"/>
        <rFont val="Cambria"/>
        <family val="1"/>
      </rPr>
      <t>(awal target waktu)</t>
    </r>
    <r>
      <rPr>
        <sz val="10"/>
        <rFont val="Cambria"/>
        <family val="1"/>
      </rPr>
      <t xml:space="preserve"> diganti dengan 6</t>
    </r>
    <r>
      <rPr>
        <b/>
        <sz val="10"/>
        <rFont val="Cambria"/>
        <family val="1"/>
      </rPr>
      <t xml:space="preserve"> (menyesuaikan realisasi yang dicapai)</t>
    </r>
  </si>
  <si>
    <r>
      <t xml:space="preserve">tersebut untuk </t>
    </r>
    <r>
      <rPr>
        <b/>
        <sz val="10"/>
        <rFont val="Cambria"/>
        <family val="1"/>
      </rPr>
      <t>dikosongkan atau dicoret, agar tidak berpengaruh</t>
    </r>
    <r>
      <rPr>
        <sz val="10"/>
        <rFont val="Cambria"/>
        <family val="1"/>
      </rPr>
      <t xml:space="preserve"> pada hasil akhir penilaian SKP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</si>
</sst>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0.000"/>
    <numFmt numFmtId="165" formatCode="0.0000"/>
  </numFmts>
  <fonts count="28" x14ac:knownFonts="1">
    <font>
      <sz val="10"/>
      <name val="Arial"/>
    </font>
    <font>
      <sz val="14"/>
      <name val="Cambria"/>
    </font>
    <font>
      <b/>
      <sz val="14"/>
      <color rgb="FFFFFFFF"/>
      <name val="Cambria"/>
    </font>
    <font>
      <b/>
      <sz val="14"/>
      <name val="Cambria"/>
    </font>
    <font>
      <b/>
      <sz val="12"/>
      <name val="Cambria"/>
    </font>
    <font>
      <sz val="10"/>
      <name val="Arial"/>
    </font>
    <font>
      <sz val="11"/>
      <name val="Cambria"/>
    </font>
    <font>
      <b/>
      <sz val="11"/>
      <name val="Cambria"/>
    </font>
    <font>
      <sz val="12"/>
      <name val="Arial"/>
    </font>
    <font>
      <sz val="10"/>
      <name val="Cambria"/>
    </font>
    <font>
      <b/>
      <sz val="10"/>
      <name val="Cambria"/>
    </font>
    <font>
      <b/>
      <sz val="8"/>
      <name val="Cambria"/>
    </font>
    <font>
      <sz val="10"/>
      <color rgb="FFFF0000"/>
      <name val="Cambria"/>
    </font>
    <font>
      <u/>
      <sz val="10"/>
      <name val="Cambria"/>
    </font>
    <font>
      <b/>
      <u/>
      <sz val="10"/>
      <name val="Cambria"/>
    </font>
    <font>
      <sz val="9"/>
      <name val="Cambria"/>
    </font>
    <font>
      <sz val="8"/>
      <name val="Cambria"/>
    </font>
    <font>
      <strike/>
      <sz val="8"/>
      <name val="Cambria"/>
    </font>
    <font>
      <b/>
      <sz val="7"/>
      <name val="Cambria"/>
    </font>
    <font>
      <sz val="10"/>
      <color rgb="FFFFFFFF"/>
      <name val="Cambria"/>
    </font>
    <font>
      <sz val="10"/>
      <name val="Arial"/>
    </font>
    <font>
      <b/>
      <sz val="10"/>
      <name val="Cambria"/>
      <family val="1"/>
    </font>
    <font>
      <sz val="14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0" fillId="0" borderId="0">
      <protection locked="0"/>
    </xf>
  </cellStyleXfs>
  <cellXfs count="2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Fill="1" applyBorder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Fill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9" fillId="0" borderId="0" xfId="0" applyFont="1" applyAlignment="1"/>
    <xf numFmtId="0" fontId="4" fillId="0" borderId="0" xfId="0" applyFont="1" applyAlignment="1">
      <alignment horizont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41" fontId="9" fillId="0" borderId="21" xfId="0" quotePrefix="1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41" fontId="9" fillId="0" borderId="8" xfId="0" applyNumberFormat="1" applyFont="1" applyBorder="1" applyAlignment="1">
      <alignment horizontal="center" vertical="center"/>
    </xf>
    <xf numFmtId="0" fontId="12" fillId="0" borderId="0" xfId="0" applyFont="1" applyAlignment="1"/>
    <xf numFmtId="164" fontId="9" fillId="0" borderId="5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1" fontId="12" fillId="0" borderId="5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4" fillId="0" borderId="0" xfId="0" applyFont="1" applyAlignment="1"/>
    <xf numFmtId="0" fontId="10" fillId="0" borderId="0" xfId="0" applyFont="1" applyAlignment="1">
      <alignment horizontal="center"/>
    </xf>
    <xf numFmtId="0" fontId="9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Border="1">
      <alignment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0" xfId="0" quotePrefix="1" applyFont="1">
      <alignment vertical="center"/>
    </xf>
    <xf numFmtId="0" fontId="15" fillId="0" borderId="0" xfId="0" applyFont="1">
      <alignment vertical="center"/>
    </xf>
    <xf numFmtId="0" fontId="10" fillId="0" borderId="2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6" fillId="0" borderId="3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41" fontId="16" fillId="0" borderId="8" xfId="1" applyFont="1" applyBorder="1" applyAlignment="1" applyProtection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/>
    </xf>
    <xf numFmtId="41" fontId="16" fillId="0" borderId="8" xfId="1" quotePrefix="1" applyFont="1" applyBorder="1" applyAlignment="1" applyProtection="1">
      <alignment horizontal="right" vertical="center"/>
    </xf>
    <xf numFmtId="1" fontId="16" fillId="0" borderId="30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41" fontId="9" fillId="0" borderId="0" xfId="0" applyNumberFormat="1" applyFont="1">
      <alignment vertical="center"/>
    </xf>
    <xf numFmtId="165" fontId="9" fillId="0" borderId="0" xfId="0" quotePrefix="1" applyNumberFormat="1" applyFont="1">
      <alignment vertical="center"/>
    </xf>
    <xf numFmtId="165" fontId="9" fillId="0" borderId="0" xfId="0" applyNumberFormat="1" applyFont="1">
      <alignment vertical="center"/>
    </xf>
    <xf numFmtId="41" fontId="16" fillId="0" borderId="8" xfId="0" applyNumberFormat="1" applyFont="1" applyBorder="1" applyAlignment="1">
      <alignment horizontal="right" vertical="center"/>
    </xf>
    <xf numFmtId="0" fontId="17" fillId="0" borderId="30" xfId="0" applyFont="1" applyBorder="1" applyAlignment="1">
      <alignment horizontal="center" vertical="center"/>
    </xf>
    <xf numFmtId="0" fontId="17" fillId="0" borderId="3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41" fontId="17" fillId="0" borderId="8" xfId="1" applyFont="1" applyBorder="1" applyAlignment="1" applyProtection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9" fillId="0" borderId="0" xfId="0" applyNumberFormat="1" applyFont="1">
      <alignment vertical="center"/>
    </xf>
    <xf numFmtId="0" fontId="16" fillId="0" borderId="3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vertical="center" wrapText="1"/>
    </xf>
    <xf numFmtId="41" fontId="15" fillId="0" borderId="30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41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43" fontId="11" fillId="0" borderId="30" xfId="0" applyNumberFormat="1" applyFont="1" applyBorder="1" applyAlignment="1">
      <alignment horizontal="center" vertical="center"/>
    </xf>
    <xf numFmtId="164" fontId="18" fillId="0" borderId="30" xfId="0" quotePrefix="1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7" xfId="0" applyFont="1" applyBorder="1" applyAlignment="1">
      <alignment horizontal="center" vertical="top"/>
    </xf>
    <xf numFmtId="0" fontId="9" fillId="0" borderId="2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7" xfId="0" applyFont="1" applyBorder="1">
      <alignment vertical="center"/>
    </xf>
    <xf numFmtId="43" fontId="9" fillId="0" borderId="20" xfId="0" applyNumberFormat="1" applyFont="1" applyBorder="1" applyAlignment="1">
      <alignment vertical="top"/>
    </xf>
    <xf numFmtId="0" fontId="9" fillId="0" borderId="20" xfId="0" applyFont="1" applyBorder="1">
      <alignment vertical="center"/>
    </xf>
    <xf numFmtId="0" fontId="9" fillId="0" borderId="0" xfId="0" quotePrefix="1" applyFont="1" applyBorder="1" applyAlignment="1">
      <alignment horizontal="right" vertical="center"/>
    </xf>
    <xf numFmtId="2" fontId="9" fillId="0" borderId="0" xfId="0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9" fillId="0" borderId="10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22" xfId="0" quotePrefix="1" applyFont="1" applyBorder="1" applyAlignment="1">
      <alignment horizontal="right" vertical="center"/>
    </xf>
    <xf numFmtId="0" fontId="19" fillId="0" borderId="0" xfId="0" quotePrefix="1" applyFont="1" applyAlignment="1">
      <alignment horizontal="center" vertical="center"/>
    </xf>
    <xf numFmtId="0" fontId="9" fillId="0" borderId="11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9" xfId="0" applyFont="1" applyBorder="1">
      <alignment vertical="center"/>
    </xf>
    <xf numFmtId="0" fontId="9" fillId="0" borderId="21" xfId="0" applyFont="1" applyBorder="1">
      <alignment vertical="center"/>
    </xf>
    <xf numFmtId="2" fontId="16" fillId="0" borderId="0" xfId="0" quotePrefix="1" applyNumberFormat="1" applyFont="1" applyBorder="1" applyAlignment="1">
      <alignment horizontal="left" vertical="center"/>
    </xf>
    <xf numFmtId="2" fontId="9" fillId="0" borderId="0" xfId="0" applyNumberFormat="1" applyFont="1">
      <alignment vertical="center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1" fillId="0" borderId="0" xfId="0" applyFont="1" applyBorder="1">
      <alignment vertical="center"/>
    </xf>
    <xf numFmtId="0" fontId="22" fillId="0" borderId="8" xfId="0" quotePrefix="1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8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Alignment="1"/>
    <xf numFmtId="0" fontId="25" fillId="0" borderId="30" xfId="0" applyFont="1" applyBorder="1" applyAlignment="1"/>
    <xf numFmtId="0" fontId="25" fillId="0" borderId="30" xfId="0" applyFont="1" applyBorder="1" applyAlignment="1">
      <alignment horizontal="left" vertical="top" wrapText="1"/>
    </xf>
    <xf numFmtId="0" fontId="0" fillId="0" borderId="0" xfId="0" applyAlignment="1"/>
    <xf numFmtId="0" fontId="24" fillId="0" borderId="0" xfId="0" applyFont="1" applyAlignment="1"/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0" borderId="2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1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15" fontId="9" fillId="0" borderId="20" xfId="0" quotePrefix="1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15" fontId="9" fillId="0" borderId="0" xfId="0" quotePrefix="1" applyNumberFormat="1" applyFont="1" applyBorder="1" applyAlignment="1">
      <alignment horizontal="center" vertical="top" wrapText="1"/>
    </xf>
    <xf numFmtId="15" fontId="9" fillId="0" borderId="11" xfId="0" quotePrefix="1" applyNumberFormat="1" applyFont="1" applyBorder="1" applyAlignment="1">
      <alignment horizontal="center" vertical="top" wrapText="1"/>
    </xf>
    <xf numFmtId="0" fontId="25" fillId="0" borderId="0" xfId="0" applyFont="1" applyAlignment="1">
      <alignment horizontal="center"/>
    </xf>
    <xf numFmtId="0" fontId="25" fillId="0" borderId="30" xfId="0" applyFont="1" applyBorder="1" applyAlignment="1">
      <alignment horizontal="left" vertical="top"/>
    </xf>
    <xf numFmtId="2" fontId="25" fillId="0" borderId="2" xfId="0" applyNumberFormat="1" applyFont="1" applyBorder="1" applyAlignment="1">
      <alignment horizontal="center" vertical="center"/>
    </xf>
    <xf numFmtId="2" fontId="25" fillId="0" borderId="8" xfId="0" applyNumberFormat="1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4" fontId="25" fillId="0" borderId="4" xfId="0" applyNumberFormat="1" applyFont="1" applyBorder="1" applyAlignment="1">
      <alignment horizontal="center" vertical="center"/>
    </xf>
    <xf numFmtId="4" fontId="25" fillId="0" borderId="5" xfId="0" applyNumberFormat="1" applyFont="1" applyBorder="1" applyAlignment="1">
      <alignment horizontal="center" vertical="center"/>
    </xf>
    <xf numFmtId="4" fontId="25" fillId="0" borderId="10" xfId="0" applyNumberFormat="1" applyFont="1" applyBorder="1" applyAlignment="1">
      <alignment horizontal="center" vertical="center"/>
    </xf>
    <xf numFmtId="4" fontId="25" fillId="0" borderId="21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2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25" fillId="0" borderId="8" xfId="0" applyFont="1" applyBorder="1" applyAlignment="1">
      <alignment horizontal="left"/>
    </xf>
    <xf numFmtId="0" fontId="26" fillId="0" borderId="30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632046</xdr:colOff>
      <xdr:row>0</xdr:row>
      <xdr:rowOff>75902</xdr:rowOff>
    </xdr:from>
    <xdr:to>
      <xdr:col>8</xdr:col>
      <xdr:colOff>108540</xdr:colOff>
      <xdr:row>5</xdr:row>
      <xdr:rowOff>113853</xdr:rowOff>
    </xdr:to>
    <xdr:sp macro="" textlink="">
      <xdr:nvSpPr>
        <xdr:cNvPr id="2" name="rect"/>
        <xdr:cNvSpPr/>
      </xdr:nvSpPr>
      <xdr:spPr>
        <a:xfrm>
          <a:off x="633412" y="93662"/>
          <a:ext cx="4581525" cy="844550"/>
        </a:xfrm>
        <a:prstGeom prst="rect">
          <a:avLst/>
        </a:prstGeom>
        <a:solidFill>
          <a:srgbClr val="F79544"/>
        </a:solidFill>
        <a:ln w="9525" cap="flat" cmpd="sng">
          <a:solidFill>
            <a:srgbClr val="F79544"/>
          </a:solidFill>
          <a:prstDash val="solid"/>
          <a:round/>
        </a:ln>
        <a:effectLst>
          <a:outerShdw dist="20000" dir="5400000" rotWithShape="0">
            <a:srgbClr val="000000">
              <a:alpha val="38000"/>
            </a:srgbClr>
          </a:outerShdw>
        </a:effectLst>
        <a:scene3d>
          <a:camera prst="legacyPerspectiveFront">
            <a:rot lat="0" lon="0" rev="0"/>
          </a:camera>
          <a:lightRig rig="legacyFlat3" dir="b"/>
        </a:scene3d>
        <a:sp3d prstMaterial="legacyMatte">
          <a:bevelT w="13500" h="13500" prst="angle"/>
          <a:bevelB w="13500" h="13500" prst="angle"/>
          <a:extrusionClr>
            <a:srgbClr val="000000"/>
          </a:extrusion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2400" b="1">
              <a:solidFill>
                <a:srgbClr val="000000"/>
              </a:solidFill>
              <a:latin typeface="Bernard MT Condensed" panose="00000000000000000000" charset="0"/>
              <a:ea typeface="Bernard MT Condensed" panose="00000000000000000000" charset="0"/>
            </a:rPr>
            <a:t>MENU SASARAN KERJA</a:t>
          </a:r>
        </a:p>
        <a:p>
          <a:pPr algn="ctr"/>
          <a:r>
            <a:rPr lang="en-US" altLang="zh-CN" sz="2400" b="1">
              <a:solidFill>
                <a:srgbClr val="000000"/>
              </a:solidFill>
              <a:latin typeface="Bernard MT Condensed" panose="00000000000000000000" charset="0"/>
              <a:ea typeface="Bernard MT Condensed" panose="00000000000000000000" charset="0"/>
            </a:rPr>
            <a:t>PEGAWAI NEGERI SIPIL</a:t>
          </a:r>
        </a:p>
      </xdr:txBody>
    </xdr:sp>
    <xdr:clientData/>
  </xdr:twoCellAnchor>
  <xdr:twoCellAnchor>
    <xdr:from>
      <xdr:col>0</xdr:col>
      <xdr:colOff>612848</xdr:colOff>
      <xdr:row>7</xdr:row>
      <xdr:rowOff>0</xdr:rowOff>
    </xdr:from>
    <xdr:to>
      <xdr:col>8</xdr:col>
      <xdr:colOff>89343</xdr:colOff>
      <xdr:row>9</xdr:row>
      <xdr:rowOff>101203</xdr:rowOff>
    </xdr:to>
    <xdr:sp macro="" textlink="">
      <xdr:nvSpPr>
        <xdr:cNvPr id="3" name="rect"/>
        <xdr:cNvSpPr/>
      </xdr:nvSpPr>
      <xdr:spPr>
        <a:xfrm>
          <a:off x="614361" y="1119187"/>
          <a:ext cx="4556125" cy="428625"/>
        </a:xfrm>
        <a:prstGeom prst="rec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FFFF00"/>
              </a:solidFill>
              <a:latin typeface="Bernard MT Condensed" panose="00000000000000000000" charset="0"/>
              <a:ea typeface="Bernard MT Condensed" panose="00000000000000000000" charset="0"/>
            </a:rPr>
            <a:t>1. DATA SASARAN KERJA PEGAWAI</a:t>
          </a:r>
        </a:p>
      </xdr:txBody>
    </xdr:sp>
    <xdr:clientData/>
  </xdr:twoCellAnchor>
  <xdr:twoCellAnchor>
    <xdr:from>
      <xdr:col>0</xdr:col>
      <xdr:colOff>611372</xdr:colOff>
      <xdr:row>13</xdr:row>
      <xdr:rowOff>63251</xdr:rowOff>
    </xdr:from>
    <xdr:to>
      <xdr:col>8</xdr:col>
      <xdr:colOff>107063</xdr:colOff>
      <xdr:row>16</xdr:row>
      <xdr:rowOff>12650</xdr:rowOff>
    </xdr:to>
    <xdr:sp macro="" textlink="">
      <xdr:nvSpPr>
        <xdr:cNvPr id="4" name="rect"/>
        <xdr:cNvSpPr/>
      </xdr:nvSpPr>
      <xdr:spPr>
        <a:xfrm>
          <a:off x="612774" y="2141537"/>
          <a:ext cx="4575175" cy="428625"/>
        </a:xfrm>
        <a:prstGeom prst="rect">
          <a:avLst/>
        </a:prstGeom>
        <a:solidFill>
          <a:srgbClr val="FFFF00"/>
        </a:solidFill>
        <a:ln w="9525" cap="flat" cmpd="sng">
          <a:solidFill>
            <a:srgbClr val="F79544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000000"/>
              </a:solidFill>
              <a:latin typeface="Bernard MT Condensed" panose="00000000000000000000" charset="0"/>
              <a:ea typeface="Bernard MT Condensed" panose="00000000000000000000" charset="0"/>
            </a:rPr>
            <a:t>3. FORMULIR SKP</a:t>
          </a:r>
        </a:p>
      </xdr:txBody>
    </xdr:sp>
    <xdr:clientData/>
  </xdr:twoCellAnchor>
  <xdr:twoCellAnchor>
    <xdr:from>
      <xdr:col>0</xdr:col>
      <xdr:colOff>603988</xdr:colOff>
      <xdr:row>16</xdr:row>
      <xdr:rowOff>113853</xdr:rowOff>
    </xdr:from>
    <xdr:to>
      <xdr:col>8</xdr:col>
      <xdr:colOff>98941</xdr:colOff>
      <xdr:row>19</xdr:row>
      <xdr:rowOff>75902</xdr:rowOff>
    </xdr:to>
    <xdr:sp macro="" textlink="">
      <xdr:nvSpPr>
        <xdr:cNvPr id="5" name="rect"/>
        <xdr:cNvSpPr/>
      </xdr:nvSpPr>
      <xdr:spPr>
        <a:xfrm>
          <a:off x="604837" y="2673381"/>
          <a:ext cx="4575175" cy="431800"/>
        </a:xfrm>
        <a:prstGeom prst="rect">
          <a:avLst/>
        </a:prstGeom>
        <a:solidFill>
          <a:srgbClr val="BF4F4D"/>
        </a:solidFill>
        <a:ln w="9525" cap="flat" cmpd="sng">
          <a:solidFill>
            <a:srgbClr val="BF4F4D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FFFFFF"/>
              </a:solidFill>
              <a:latin typeface="Bernard MT Condensed" panose="00000000000000000000" charset="0"/>
              <a:ea typeface="Bernard MT Condensed" panose="00000000000000000000" charset="0"/>
            </a:rPr>
            <a:t>4. PENGUKURAN CAPAIAN SKP</a:t>
          </a:r>
        </a:p>
      </xdr:txBody>
    </xdr:sp>
    <xdr:clientData/>
  </xdr:twoCellAnchor>
  <xdr:twoCellAnchor>
    <xdr:from>
      <xdr:col>0</xdr:col>
      <xdr:colOff>603988</xdr:colOff>
      <xdr:row>20</xdr:row>
      <xdr:rowOff>37951</xdr:rowOff>
    </xdr:from>
    <xdr:to>
      <xdr:col>8</xdr:col>
      <xdr:colOff>98941</xdr:colOff>
      <xdr:row>23</xdr:row>
      <xdr:rowOff>0</xdr:rowOff>
    </xdr:to>
    <xdr:sp macro="" textlink="">
      <xdr:nvSpPr>
        <xdr:cNvPr id="6" name="rect"/>
        <xdr:cNvSpPr/>
      </xdr:nvSpPr>
      <xdr:spPr>
        <a:xfrm>
          <a:off x="604836" y="3225831"/>
          <a:ext cx="4575175" cy="428625"/>
        </a:xfrm>
        <a:prstGeom prst="rect">
          <a:avLst/>
        </a:prstGeom>
        <a:solidFill>
          <a:srgbClr val="9BBB59"/>
        </a:solidFill>
        <a:ln w="9525" cap="flat" cmpd="sng">
          <a:solidFill>
            <a:srgbClr val="9BBB59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333300"/>
              </a:solidFill>
              <a:latin typeface="Bernard MT Condensed" panose="00000000000000000000" charset="0"/>
              <a:ea typeface="Bernard MT Condensed" panose="00000000000000000000" charset="0"/>
            </a:rPr>
            <a:t>5. BUKU CATATAN PERILAKU KERJA PNS</a:t>
          </a:r>
        </a:p>
      </xdr:txBody>
    </xdr:sp>
    <xdr:clientData/>
  </xdr:twoCellAnchor>
  <xdr:twoCellAnchor>
    <xdr:from>
      <xdr:col>0</xdr:col>
      <xdr:colOff>594389</xdr:colOff>
      <xdr:row>23</xdr:row>
      <xdr:rowOff>88552</xdr:rowOff>
    </xdr:from>
    <xdr:to>
      <xdr:col>8</xdr:col>
      <xdr:colOff>98941</xdr:colOff>
      <xdr:row>26</xdr:row>
      <xdr:rowOff>37951</xdr:rowOff>
    </xdr:to>
    <xdr:sp macro="" textlink="">
      <xdr:nvSpPr>
        <xdr:cNvPr id="7" name="rect"/>
        <xdr:cNvSpPr/>
      </xdr:nvSpPr>
      <xdr:spPr>
        <a:xfrm>
          <a:off x="595312" y="3756056"/>
          <a:ext cx="4584700" cy="431800"/>
        </a:xfrm>
        <a:prstGeom prst="rect">
          <a:avLst/>
        </a:prstGeom>
        <a:solidFill>
          <a:srgbClr val="7E64A2"/>
        </a:solidFill>
        <a:ln w="9525" cap="flat" cmpd="sng">
          <a:solidFill>
            <a:srgbClr val="7E64A2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FFFFFF"/>
              </a:solidFill>
              <a:latin typeface="Bernard MT Condensed" panose="00000000000000000000" charset="0"/>
              <a:ea typeface="Bernard MT Condensed" panose="00000000000000000000" charset="0"/>
            </a:rPr>
            <a:t>6. PENILAIAN PRESTASI KERJA PNS</a:t>
          </a:r>
        </a:p>
      </xdr:txBody>
    </xdr:sp>
    <xdr:clientData/>
  </xdr:twoCellAnchor>
  <xdr:twoCellAnchor>
    <xdr:from>
      <xdr:col>0</xdr:col>
      <xdr:colOff>601773</xdr:colOff>
      <xdr:row>10</xdr:row>
      <xdr:rowOff>37951</xdr:rowOff>
    </xdr:from>
    <xdr:to>
      <xdr:col>8</xdr:col>
      <xdr:colOff>97465</xdr:colOff>
      <xdr:row>13</xdr:row>
      <xdr:rowOff>0</xdr:rowOff>
    </xdr:to>
    <xdr:sp macro="" textlink="">
      <xdr:nvSpPr>
        <xdr:cNvPr id="8" name="rect"/>
        <xdr:cNvSpPr/>
      </xdr:nvSpPr>
      <xdr:spPr>
        <a:xfrm>
          <a:off x="603248" y="1643084"/>
          <a:ext cx="4575175" cy="428625"/>
        </a:xfrm>
        <a:prstGeom prst="rect">
          <a:avLst/>
        </a:prstGeom>
        <a:solidFill>
          <a:srgbClr val="000000"/>
        </a:solidFill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800">
              <a:solidFill>
                <a:srgbClr val="FFFF00"/>
              </a:solidFill>
              <a:latin typeface="Bernard MT Condensed" panose="00000000000000000000" charset="0"/>
              <a:ea typeface="Bernard MT Condensed" panose="00000000000000000000" charset="0"/>
            </a:rPr>
            <a:t>2. COVER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18222</xdr:colOff>
      <xdr:row>11</xdr:row>
      <xdr:rowOff>0</xdr:rowOff>
    </xdr:from>
    <xdr:to>
      <xdr:col>7</xdr:col>
      <xdr:colOff>417774</xdr:colOff>
      <xdr:row>14</xdr:row>
      <xdr:rowOff>241101</xdr:rowOff>
    </xdr:to>
    <xdr:sp macro="" textlink="">
      <xdr:nvSpPr>
        <xdr:cNvPr id="2" name="leftArrowCallout"/>
        <xdr:cNvSpPr/>
      </xdr:nvSpPr>
      <xdr:spPr>
        <a:xfrm>
          <a:off x="6591300" y="2190750"/>
          <a:ext cx="1009650" cy="1095375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</xdr:row>
      <xdr:rowOff>0</xdr:rowOff>
    </xdr:from>
    <xdr:to>
      <xdr:col>11</xdr:col>
      <xdr:colOff>398876</xdr:colOff>
      <xdr:row>8</xdr:row>
      <xdr:rowOff>88403</xdr:rowOff>
    </xdr:to>
    <xdr:sp macro="" textlink="">
      <xdr:nvSpPr>
        <xdr:cNvPr id="2" name="leftArrowCallout"/>
        <xdr:cNvSpPr/>
      </xdr:nvSpPr>
      <xdr:spPr>
        <a:xfrm>
          <a:off x="5991225" y="657225"/>
          <a:ext cx="1038225" cy="1095375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3</xdr:col>
      <xdr:colOff>266255</xdr:colOff>
      <xdr:row>4</xdr:row>
      <xdr:rowOff>88552</xdr:rowOff>
    </xdr:from>
    <xdr:to>
      <xdr:col>6</xdr:col>
      <xdr:colOff>56018</xdr:colOff>
      <xdr:row>6</xdr:row>
      <xdr:rowOff>696515</xdr:rowOff>
    </xdr:to>
    <xdr:pic>
      <xdr:nvPicPr>
        <xdr:cNvPr id="3" name="Picture 5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28900" y="438150"/>
          <a:ext cx="866775" cy="93951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227447</xdr:colOff>
      <xdr:row>6</xdr:row>
      <xdr:rowOff>114300</xdr:rowOff>
    </xdr:from>
    <xdr:to>
      <xdr:col>13</xdr:col>
      <xdr:colOff>46569</xdr:colOff>
      <xdr:row>11</xdr:row>
      <xdr:rowOff>0</xdr:rowOff>
    </xdr:to>
    <xdr:sp macro="" textlink="">
      <xdr:nvSpPr>
        <xdr:cNvPr id="2" name="leftArrowCallout"/>
        <xdr:cNvSpPr/>
      </xdr:nvSpPr>
      <xdr:spPr>
        <a:xfrm>
          <a:off x="8896350" y="1438275"/>
          <a:ext cx="1038225" cy="1123950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2</xdr:col>
      <xdr:colOff>2214563</xdr:colOff>
      <xdr:row>11</xdr:row>
      <xdr:rowOff>150812</xdr:rowOff>
    </xdr:from>
    <xdr:to>
      <xdr:col>5</xdr:col>
      <xdr:colOff>119062</xdr:colOff>
      <xdr:row>23</xdr:row>
      <xdr:rowOff>79375</xdr:rowOff>
    </xdr:to>
    <xdr:cxnSp macro="">
      <xdr:nvCxnSpPr>
        <xdr:cNvPr id="3" name="Straight Arrow Connector 2"/>
        <xdr:cNvCxnSpPr/>
      </xdr:nvCxnSpPr>
      <xdr:spPr>
        <a:xfrm flipV="1">
          <a:off x="3770313" y="2682875"/>
          <a:ext cx="1420812" cy="235743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2238375</xdr:colOff>
      <xdr:row>11</xdr:row>
      <xdr:rowOff>63501</xdr:rowOff>
    </xdr:from>
    <xdr:to>
      <xdr:col>8</xdr:col>
      <xdr:colOff>119062</xdr:colOff>
      <xdr:row>23</xdr:row>
      <xdr:rowOff>7937</xdr:rowOff>
    </xdr:to>
    <xdr:cxnSp macro="">
      <xdr:nvCxnSpPr>
        <xdr:cNvPr id="7" name="Straight Arrow Connector 6"/>
        <xdr:cNvCxnSpPr/>
      </xdr:nvCxnSpPr>
      <xdr:spPr>
        <a:xfrm flipV="1">
          <a:off x="3794125" y="2595564"/>
          <a:ext cx="3317875" cy="237331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560747</xdr:colOff>
      <xdr:row>9</xdr:row>
      <xdr:rowOff>114299</xdr:rowOff>
    </xdr:from>
    <xdr:to>
      <xdr:col>20</xdr:col>
      <xdr:colOff>7237</xdr:colOff>
      <xdr:row>13</xdr:row>
      <xdr:rowOff>7680</xdr:rowOff>
    </xdr:to>
    <xdr:sp macro="" textlink="">
      <xdr:nvSpPr>
        <xdr:cNvPr id="2" name="leftArrowCallout"/>
        <xdr:cNvSpPr/>
      </xdr:nvSpPr>
      <xdr:spPr>
        <a:xfrm>
          <a:off x="8219154" y="2380327"/>
          <a:ext cx="713930" cy="208321"/>
        </a:xfrm>
        <a:prstGeom prst="leftArrowCallout">
          <a:avLst>
            <a:gd name="adj1" fmla="val 25000"/>
            <a:gd name="adj2" fmla="val 25000"/>
            <a:gd name="adj3" fmla="val 25000"/>
            <a:gd name="adj4" fmla="val 84344"/>
          </a:avLst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  <xdr:twoCellAnchor>
    <xdr:from>
      <xdr:col>4</xdr:col>
      <xdr:colOff>11978</xdr:colOff>
      <xdr:row>6</xdr:row>
      <xdr:rowOff>103077</xdr:rowOff>
    </xdr:from>
    <xdr:to>
      <xdr:col>4</xdr:col>
      <xdr:colOff>379124</xdr:colOff>
      <xdr:row>7</xdr:row>
      <xdr:rowOff>133220</xdr:rowOff>
    </xdr:to>
    <xdr:sp macro="" textlink="">
      <xdr:nvSpPr>
        <xdr:cNvPr id="3" name=" "/>
        <xdr:cNvSpPr txBox="1"/>
      </xdr:nvSpPr>
      <xdr:spPr>
        <a:xfrm>
          <a:off x="2495712" y="1350973"/>
          <a:ext cx="367146" cy="162769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  <a:r>
            <a:rPr lang="en-US" altLang="zh-CN" sz="900" strike="sngStrike">
              <a:solidFill>
                <a:srgbClr val="000000"/>
              </a:solidFill>
              <a:latin typeface="Calibri" panose="00000000000000000000" charset="0"/>
              <a:ea typeface="Calibri" panose="00000000000000000000" charset="0"/>
            </a:rPr>
            <a:t>240</a:t>
          </a:r>
        </a:p>
      </xdr:txBody>
    </xdr:sp>
    <xdr:clientData/>
  </xdr:twoCellAnchor>
  <xdr:twoCellAnchor>
    <xdr:from>
      <xdr:col>7</xdr:col>
      <xdr:colOff>1335</xdr:colOff>
      <xdr:row>7</xdr:row>
      <xdr:rowOff>6029</xdr:rowOff>
    </xdr:from>
    <xdr:to>
      <xdr:col>8</xdr:col>
      <xdr:colOff>55310</xdr:colOff>
      <xdr:row>7</xdr:row>
      <xdr:rowOff>194098</xdr:rowOff>
    </xdr:to>
    <xdr:sp macro="" textlink="">
      <xdr:nvSpPr>
        <xdr:cNvPr id="4" name=" "/>
        <xdr:cNvSpPr txBox="1"/>
      </xdr:nvSpPr>
      <xdr:spPr>
        <a:xfrm>
          <a:off x="3654594" y="1386551"/>
          <a:ext cx="367457" cy="188069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  <a:r>
            <a:rPr lang="en-US" altLang="zh-CN" sz="900" strike="sngStrike">
              <a:solidFill>
                <a:srgbClr val="000000"/>
              </a:solidFill>
              <a:latin typeface="Calibri" panose="00000000000000000000" charset="0"/>
              <a:ea typeface="Calibri" panose="00000000000000000000" charset="0"/>
            </a:rPr>
            <a:t>12</a:t>
          </a: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367146</xdr:colOff>
      <xdr:row>7</xdr:row>
      <xdr:rowOff>162769</xdr:rowOff>
    </xdr:to>
    <xdr:sp macro="" textlink="">
      <xdr:nvSpPr>
        <xdr:cNvPr id="5" name=" "/>
        <xdr:cNvSpPr txBox="1"/>
      </xdr:nvSpPr>
      <xdr:spPr>
        <a:xfrm>
          <a:off x="2483734" y="1380522"/>
          <a:ext cx="367146" cy="162769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  <a:r>
            <a:rPr lang="en-US" altLang="zh-CN" sz="900" strike="sngStrike">
              <a:solidFill>
                <a:srgbClr val="000000"/>
              </a:solidFill>
              <a:latin typeface="Calibri" panose="00000000000000000000" charset="0"/>
              <a:ea typeface="Calibri" panose="00000000000000000000" charset="0"/>
            </a:rPr>
            <a:t>240</a:t>
          </a:r>
        </a:p>
      </xdr:txBody>
    </xdr:sp>
    <xdr:clientData/>
  </xdr:twoCellAnchor>
  <xdr:twoCellAnchor>
    <xdr:from>
      <xdr:col>3</xdr:col>
      <xdr:colOff>272969</xdr:colOff>
      <xdr:row>7</xdr:row>
      <xdr:rowOff>429710</xdr:rowOff>
    </xdr:from>
    <xdr:to>
      <xdr:col>4</xdr:col>
      <xdr:colOff>356777</xdr:colOff>
      <xdr:row>8</xdr:row>
      <xdr:rowOff>134314</xdr:rowOff>
    </xdr:to>
    <xdr:sp macro="" textlink="">
      <xdr:nvSpPr>
        <xdr:cNvPr id="6" name=" "/>
        <xdr:cNvSpPr txBox="1"/>
      </xdr:nvSpPr>
      <xdr:spPr>
        <a:xfrm>
          <a:off x="2473365" y="1810232"/>
          <a:ext cx="367146" cy="162769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  <a:r>
            <a:rPr lang="en-US" altLang="zh-CN" sz="900" strike="sngStrike">
              <a:solidFill>
                <a:srgbClr val="000000"/>
              </a:solidFill>
              <a:latin typeface="Calibri" panose="00000000000000000000" charset="0"/>
              <a:ea typeface="Calibri" panose="00000000000000000000" charset="0"/>
            </a:rPr>
            <a:t>240</a:t>
          </a:r>
        </a:p>
      </xdr:txBody>
    </xdr:sp>
    <xdr:clientData/>
  </xdr:twoCellAnchor>
  <xdr:twoCellAnchor>
    <xdr:from>
      <xdr:col>6</xdr:col>
      <xdr:colOff>343623</xdr:colOff>
      <xdr:row>7</xdr:row>
      <xdr:rowOff>421993</xdr:rowOff>
    </xdr:from>
    <xdr:to>
      <xdr:col>8</xdr:col>
      <xdr:colOff>35890</xdr:colOff>
      <xdr:row>8</xdr:row>
      <xdr:rowOff>151897</xdr:rowOff>
    </xdr:to>
    <xdr:sp macro="" textlink="">
      <xdr:nvSpPr>
        <xdr:cNvPr id="7" name=" "/>
        <xdr:cNvSpPr txBox="1"/>
      </xdr:nvSpPr>
      <xdr:spPr>
        <a:xfrm>
          <a:off x="3635174" y="1802515"/>
          <a:ext cx="367457" cy="188069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  <a:r>
            <a:rPr lang="en-US" altLang="zh-CN" sz="900" strike="sngStrike">
              <a:solidFill>
                <a:srgbClr val="000000"/>
              </a:solidFill>
              <a:latin typeface="Calibri" panose="00000000000000000000" charset="0"/>
              <a:ea typeface="Calibri" panose="00000000000000000000" charset="0"/>
            </a:rPr>
            <a:t>12</a:t>
          </a:r>
        </a:p>
      </xdr:txBody>
    </xdr:sp>
    <xdr:clientData/>
  </xdr:twoCellAnchor>
  <xdr:twoCellAnchor>
    <xdr:from>
      <xdr:col>4</xdr:col>
      <xdr:colOff>253488</xdr:colOff>
      <xdr:row>9</xdr:row>
      <xdr:rowOff>230444</xdr:rowOff>
    </xdr:from>
    <xdr:to>
      <xdr:col>20</xdr:col>
      <xdr:colOff>161311</xdr:colOff>
      <xdr:row>25</xdr:row>
      <xdr:rowOff>30726</xdr:rowOff>
    </xdr:to>
    <xdr:cxnSp macro="">
      <xdr:nvCxnSpPr>
        <xdr:cNvPr id="9" name="Straight Arrow Connector 8"/>
        <xdr:cNvCxnSpPr/>
      </xdr:nvCxnSpPr>
      <xdr:spPr>
        <a:xfrm flipV="1">
          <a:off x="2734597" y="2496472"/>
          <a:ext cx="6851855" cy="218153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579754</xdr:colOff>
      <xdr:row>11</xdr:row>
      <xdr:rowOff>101054</xdr:rowOff>
    </xdr:from>
    <xdr:to>
      <xdr:col>12</xdr:col>
      <xdr:colOff>370530</xdr:colOff>
      <xdr:row>15</xdr:row>
      <xdr:rowOff>139600</xdr:rowOff>
    </xdr:to>
    <xdr:sp macro="" textlink="">
      <xdr:nvSpPr>
        <xdr:cNvPr id="2" name="leftArrowCallout"/>
        <xdr:cNvSpPr/>
      </xdr:nvSpPr>
      <xdr:spPr>
        <a:xfrm>
          <a:off x="6791325" y="2971800"/>
          <a:ext cx="1009650" cy="1104900"/>
        </a:xfrm>
        <a:prstGeom prst="leftArrowCallout">
          <a:avLst/>
        </a:prstGeom>
        <a:solidFill>
          <a:srgbClr val="4F81BD"/>
        </a:solidFill>
        <a:ln w="9525" cap="flat" cmpd="sng">
          <a:solidFill>
            <a:srgbClr val="4F81BD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1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BACK TO MENU UTAMA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showGridLines="0" showRowColHeaders="0" zoomScale="90" workbookViewId="0">
      <selection activeCell="I32" sqref="I32"/>
    </sheetView>
  </sheetViews>
  <sheetFormatPr defaultColWidth="10" defaultRowHeight="12.75" x14ac:dyDescent="0.2"/>
  <sheetData/>
  <pageMargins left="0.87" right="0.70866141732283472" top="0.74803149606299213" bottom="0.74803149606299213" header="0.31496062992125984" footer="0.31496062992125984"/>
  <headerFooter>
    <oddHeader>&amp;C&amp;"-,Regular"&amp;8Created by Bangpeg
2013</oddHeader>
    <oddFooter>&amp;C&amp;"-,Regular"&amp;8KANTOR REGIONAL III
BADAN KEPEGAWAIAN NEGARA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V17"/>
  <sheetViews>
    <sheetView workbookViewId="0">
      <selection activeCell="H9" sqref="H9"/>
    </sheetView>
  </sheetViews>
  <sheetFormatPr defaultColWidth="9" defaultRowHeight="18" x14ac:dyDescent="0.2"/>
  <cols>
    <col min="1" max="1" width="4.28515625" style="1" customWidth="1"/>
    <col min="2" max="2" width="3.7109375" style="2" customWidth="1"/>
    <col min="3" max="3" width="27.5703125" style="2" customWidth="1"/>
    <col min="4" max="4" width="1.5703125" style="2" customWidth="1"/>
    <col min="5" max="5" width="52.28515625" style="2" customWidth="1"/>
    <col min="6" max="256" width="9.140625" style="2" customWidth="1"/>
  </cols>
  <sheetData>
    <row r="1" spans="1:5" x14ac:dyDescent="0.2">
      <c r="A1" s="186" t="s">
        <v>71</v>
      </c>
      <c r="B1" s="186"/>
      <c r="C1" s="186"/>
      <c r="D1" s="186"/>
      <c r="E1" s="186"/>
    </row>
    <row r="2" spans="1:5" s="3" customFormat="1" x14ac:dyDescent="0.2">
      <c r="A2" s="4"/>
      <c r="B2" s="4"/>
      <c r="C2" s="4"/>
      <c r="D2" s="4"/>
      <c r="E2" s="4"/>
    </row>
    <row r="3" spans="1:5" s="3" customFormat="1" x14ac:dyDescent="0.2">
      <c r="A3" s="5" t="s">
        <v>76</v>
      </c>
      <c r="B3" s="5"/>
      <c r="C3" s="5"/>
      <c r="D3" s="6" t="s">
        <v>67</v>
      </c>
      <c r="E3" s="172" t="s">
        <v>117</v>
      </c>
    </row>
    <row r="4" spans="1:5" s="3" customFormat="1" x14ac:dyDescent="0.2">
      <c r="A4" s="5" t="s">
        <v>59</v>
      </c>
      <c r="B4" s="5"/>
      <c r="C4" s="5"/>
      <c r="D4" s="6" t="s">
        <v>67</v>
      </c>
      <c r="E4" s="172" t="s">
        <v>100</v>
      </c>
    </row>
    <row r="6" spans="1:5" ht="22.5" customHeight="1" x14ac:dyDescent="0.2">
      <c r="A6" s="7">
        <v>1</v>
      </c>
      <c r="B6" s="187" t="s">
        <v>60</v>
      </c>
      <c r="C6" s="188"/>
      <c r="D6" s="189"/>
      <c r="E6" s="190"/>
    </row>
    <row r="7" spans="1:5" ht="22.5" customHeight="1" x14ac:dyDescent="0.2">
      <c r="A7" s="8"/>
      <c r="B7" s="9" t="s">
        <v>61</v>
      </c>
      <c r="C7" s="10" t="s">
        <v>3</v>
      </c>
      <c r="D7" s="11" t="s">
        <v>67</v>
      </c>
      <c r="E7" s="12" t="s">
        <v>88</v>
      </c>
    </row>
    <row r="8" spans="1:5" ht="22.5" customHeight="1" x14ac:dyDescent="0.2">
      <c r="A8" s="13"/>
      <c r="B8" s="9" t="s">
        <v>62</v>
      </c>
      <c r="C8" s="10" t="s">
        <v>4</v>
      </c>
      <c r="D8" s="14" t="s">
        <v>67</v>
      </c>
      <c r="E8" s="170" t="s">
        <v>98</v>
      </c>
    </row>
    <row r="9" spans="1:5" ht="22.5" customHeight="1" x14ac:dyDescent="0.2">
      <c r="A9" s="13"/>
      <c r="B9" s="15" t="s">
        <v>63</v>
      </c>
      <c r="C9" s="10" t="s">
        <v>7</v>
      </c>
      <c r="D9" s="14" t="s">
        <v>67</v>
      </c>
      <c r="E9" s="16" t="s">
        <v>84</v>
      </c>
    </row>
    <row r="10" spans="1:5" ht="22.5" customHeight="1" x14ac:dyDescent="0.2">
      <c r="A10" s="13"/>
      <c r="B10" s="15" t="s">
        <v>64</v>
      </c>
      <c r="C10" s="10" t="s">
        <v>5</v>
      </c>
      <c r="D10" s="17" t="s">
        <v>67</v>
      </c>
      <c r="E10" s="16" t="s">
        <v>92</v>
      </c>
    </row>
    <row r="11" spans="1:5" ht="22.5" customHeight="1" x14ac:dyDescent="0.2">
      <c r="A11" s="18"/>
      <c r="B11" s="15" t="s">
        <v>65</v>
      </c>
      <c r="C11" s="10" t="s">
        <v>6</v>
      </c>
      <c r="D11" s="17" t="s">
        <v>67</v>
      </c>
      <c r="E11" s="16" t="s">
        <v>91</v>
      </c>
    </row>
    <row r="12" spans="1:5" ht="22.5" customHeight="1" x14ac:dyDescent="0.2">
      <c r="A12" s="19">
        <v>2</v>
      </c>
      <c r="B12" s="191" t="s">
        <v>66</v>
      </c>
      <c r="C12" s="192"/>
      <c r="D12" s="192"/>
      <c r="E12" s="193"/>
    </row>
    <row r="13" spans="1:5" ht="22.5" customHeight="1" x14ac:dyDescent="0.2">
      <c r="A13" s="8"/>
      <c r="B13" s="9" t="s">
        <v>61</v>
      </c>
      <c r="C13" s="10" t="s">
        <v>3</v>
      </c>
      <c r="D13" s="14" t="s">
        <v>67</v>
      </c>
      <c r="E13" s="16" t="s">
        <v>89</v>
      </c>
    </row>
    <row r="14" spans="1:5" ht="22.5" customHeight="1" x14ac:dyDescent="0.2">
      <c r="A14" s="13"/>
      <c r="B14" s="9" t="s">
        <v>62</v>
      </c>
      <c r="C14" s="10" t="s">
        <v>4</v>
      </c>
      <c r="D14" s="14" t="s">
        <v>67</v>
      </c>
      <c r="E14" s="171" t="s">
        <v>99</v>
      </c>
    </row>
    <row r="15" spans="1:5" ht="22.5" customHeight="1" x14ac:dyDescent="0.2">
      <c r="A15" s="13"/>
      <c r="B15" s="15" t="s">
        <v>63</v>
      </c>
      <c r="C15" s="10" t="s">
        <v>7</v>
      </c>
      <c r="D15" s="14" t="s">
        <v>67</v>
      </c>
      <c r="E15" s="16" t="s">
        <v>82</v>
      </c>
    </row>
    <row r="16" spans="1:5" ht="22.5" customHeight="1" x14ac:dyDescent="0.2">
      <c r="A16" s="13"/>
      <c r="B16" s="15" t="s">
        <v>64</v>
      </c>
      <c r="C16" s="10" t="s">
        <v>5</v>
      </c>
      <c r="D16" s="17" t="s">
        <v>67</v>
      </c>
      <c r="E16" s="16" t="s">
        <v>93</v>
      </c>
    </row>
    <row r="17" spans="1:5" ht="22.5" customHeight="1" x14ac:dyDescent="0.2">
      <c r="A17" s="18"/>
      <c r="B17" s="15" t="s">
        <v>65</v>
      </c>
      <c r="C17" s="10" t="s">
        <v>6</v>
      </c>
      <c r="D17" s="17" t="s">
        <v>67</v>
      </c>
      <c r="E17" s="16" t="s">
        <v>91</v>
      </c>
    </row>
  </sheetData>
  <sheetProtection selectLockedCells="1" selectUnlockedCells="1"/>
  <mergeCells count="3">
    <mergeCell ref="A1:E1"/>
    <mergeCell ref="B6:E6"/>
    <mergeCell ref="B12:E12"/>
  </mergeCells>
  <pageMargins left="0.73" right="0.45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IV43"/>
  <sheetViews>
    <sheetView topLeftCell="A22" workbookViewId="0">
      <selection activeCell="F41" sqref="F41"/>
    </sheetView>
  </sheetViews>
  <sheetFormatPr defaultColWidth="9" defaultRowHeight="12.75" x14ac:dyDescent="0.2"/>
  <cols>
    <col min="1" max="1" width="15.42578125" style="20" customWidth="1"/>
    <col min="2" max="3" width="9.140625" style="20" customWidth="1"/>
    <col min="4" max="4" width="4.5703125" style="20" customWidth="1"/>
    <col min="5" max="5" width="1.5703125" style="20" customWidth="1"/>
    <col min="6" max="256" width="9.140625" style="20" customWidth="1"/>
  </cols>
  <sheetData>
    <row r="1" spans="1:10" x14ac:dyDescent="0.2">
      <c r="A1" s="21"/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x14ac:dyDescent="0.2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2">
      <c r="A4" s="24"/>
      <c r="B4" s="25"/>
      <c r="C4" s="25"/>
      <c r="D4" s="25"/>
      <c r="E4" s="25"/>
      <c r="F4" s="25"/>
      <c r="G4" s="25"/>
      <c r="H4" s="25"/>
      <c r="I4" s="25"/>
      <c r="J4" s="26"/>
    </row>
    <row r="5" spans="1:10" x14ac:dyDescent="0.2">
      <c r="A5" s="24"/>
      <c r="B5" s="25"/>
      <c r="C5" s="25"/>
      <c r="D5" s="25"/>
      <c r="E5" s="25"/>
      <c r="F5" s="25"/>
      <c r="G5" s="25"/>
      <c r="H5" s="25"/>
      <c r="I5" s="25"/>
      <c r="J5" s="26"/>
    </row>
    <row r="6" spans="1:10" x14ac:dyDescent="0.2">
      <c r="A6" s="24"/>
      <c r="B6" s="25"/>
      <c r="C6" s="25"/>
      <c r="D6" s="25"/>
      <c r="E6" s="25"/>
      <c r="F6" s="25"/>
      <c r="G6" s="25"/>
      <c r="H6" s="25"/>
      <c r="I6" s="25"/>
      <c r="J6" s="26"/>
    </row>
    <row r="7" spans="1:10" ht="60" customHeight="1" x14ac:dyDescent="0.2">
      <c r="A7" s="24"/>
      <c r="B7" s="25"/>
      <c r="C7" s="25"/>
      <c r="D7" s="25"/>
      <c r="E7" s="25"/>
      <c r="F7" s="25"/>
      <c r="G7" s="25"/>
      <c r="H7" s="25"/>
      <c r="I7" s="25"/>
      <c r="J7" s="26"/>
    </row>
    <row r="8" spans="1:10" ht="18" x14ac:dyDescent="0.2">
      <c r="A8" s="194" t="s">
        <v>57</v>
      </c>
      <c r="B8" s="195"/>
      <c r="C8" s="195"/>
      <c r="D8" s="195"/>
      <c r="E8" s="195"/>
      <c r="F8" s="195"/>
      <c r="G8" s="195"/>
      <c r="H8" s="195"/>
      <c r="I8" s="195"/>
      <c r="J8" s="196"/>
    </row>
    <row r="9" spans="1:10" ht="18" x14ac:dyDescent="0.2">
      <c r="A9" s="194" t="s">
        <v>58</v>
      </c>
      <c r="B9" s="195"/>
      <c r="C9" s="195"/>
      <c r="D9" s="195"/>
      <c r="E9" s="195"/>
      <c r="F9" s="195"/>
      <c r="G9" s="195"/>
      <c r="H9" s="195"/>
      <c r="I9" s="195"/>
      <c r="J9" s="196"/>
    </row>
    <row r="10" spans="1:10" x14ac:dyDescent="0.2">
      <c r="A10" s="24"/>
      <c r="B10" s="25"/>
      <c r="C10" s="25"/>
      <c r="D10" s="25"/>
      <c r="E10" s="25"/>
      <c r="F10" s="25"/>
      <c r="G10" s="25"/>
      <c r="H10" s="25"/>
      <c r="I10" s="25"/>
      <c r="J10" s="26"/>
    </row>
    <row r="11" spans="1:10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5"/>
      <c r="C12" s="25"/>
      <c r="D12" s="25"/>
      <c r="E12" s="25"/>
      <c r="F12" s="25"/>
      <c r="G12" s="25"/>
      <c r="H12" s="25"/>
      <c r="I12" s="25"/>
      <c r="J12" s="26"/>
    </row>
    <row r="13" spans="1:10" x14ac:dyDescent="0.2">
      <c r="A13" s="24"/>
      <c r="B13" s="25"/>
      <c r="C13" s="25"/>
      <c r="D13" s="25"/>
      <c r="E13" s="25"/>
      <c r="F13" s="25"/>
      <c r="G13" s="25"/>
      <c r="H13" s="25"/>
      <c r="I13" s="25"/>
      <c r="J13" s="26"/>
    </row>
    <row r="14" spans="1:10" x14ac:dyDescent="0.2">
      <c r="A14" s="24"/>
      <c r="B14" s="25"/>
      <c r="C14" s="25"/>
      <c r="D14" s="25"/>
      <c r="E14" s="25"/>
      <c r="F14" s="25"/>
      <c r="G14" s="25"/>
      <c r="H14" s="25"/>
      <c r="I14" s="25"/>
      <c r="J14" s="26"/>
    </row>
    <row r="15" spans="1:10" ht="15.75" x14ac:dyDescent="0.2">
      <c r="A15" s="201" t="s">
        <v>73</v>
      </c>
      <c r="B15" s="202"/>
      <c r="C15" s="202"/>
      <c r="D15" s="202"/>
      <c r="E15" s="202"/>
      <c r="F15" s="202"/>
      <c r="G15" s="202"/>
      <c r="H15" s="202"/>
      <c r="I15" s="202"/>
      <c r="J15" s="203"/>
    </row>
    <row r="16" spans="1:10" ht="15.75" x14ac:dyDescent="0.2">
      <c r="A16" s="201" t="str">
        <f>'DATA SKP'!$E$4</f>
        <v>4  Januari  s.d 30 Juni 2021</v>
      </c>
      <c r="B16" s="202"/>
      <c r="C16" s="202"/>
      <c r="D16" s="202"/>
      <c r="E16" s="202"/>
      <c r="F16" s="202"/>
      <c r="G16" s="202"/>
      <c r="H16" s="202"/>
      <c r="I16" s="202"/>
      <c r="J16" s="203"/>
    </row>
    <row r="17" spans="1:10" ht="88.5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6"/>
    </row>
    <row r="18" spans="1:10" ht="19.5" customHeight="1" x14ac:dyDescent="0.2">
      <c r="A18" s="24"/>
      <c r="B18" s="27" t="s">
        <v>72</v>
      </c>
      <c r="C18" s="27"/>
      <c r="D18" s="27"/>
      <c r="E18" s="27" t="s">
        <v>67</v>
      </c>
      <c r="F18" s="199" t="str">
        <f>'DATA SKP'!E7</f>
        <v>M. Setiono</v>
      </c>
      <c r="G18" s="199"/>
      <c r="H18" s="199"/>
      <c r="I18" s="199"/>
      <c r="J18" s="200"/>
    </row>
    <row r="19" spans="1:10" ht="19.5" customHeight="1" x14ac:dyDescent="0.2">
      <c r="A19" s="24"/>
      <c r="B19" s="27" t="s">
        <v>4</v>
      </c>
      <c r="C19" s="27"/>
      <c r="D19" s="27"/>
      <c r="E19" s="27" t="s">
        <v>67</v>
      </c>
      <c r="F19" s="197" t="str">
        <f>'DATA SKP'!E8</f>
        <v>19761206 199903 1 001</v>
      </c>
      <c r="G19" s="197"/>
      <c r="H19" s="197"/>
      <c r="I19" s="197"/>
      <c r="J19" s="198"/>
    </row>
    <row r="20" spans="1:10" ht="19.5" customHeight="1" x14ac:dyDescent="0.2">
      <c r="A20" s="24"/>
      <c r="B20" s="27" t="s">
        <v>74</v>
      </c>
      <c r="C20" s="27"/>
      <c r="D20" s="27"/>
      <c r="E20" s="27" t="s">
        <v>67</v>
      </c>
      <c r="F20" s="197" t="str">
        <f>'DATA SKP'!E9</f>
        <v>Penata Muda (III/a)</v>
      </c>
      <c r="G20" s="197"/>
      <c r="H20" s="197"/>
      <c r="I20" s="197"/>
      <c r="J20" s="198"/>
    </row>
    <row r="21" spans="1:10" ht="19.5" customHeight="1" x14ac:dyDescent="0.2">
      <c r="A21" s="24"/>
      <c r="B21" s="27" t="s">
        <v>5</v>
      </c>
      <c r="C21" s="27"/>
      <c r="D21" s="27"/>
      <c r="E21" s="27" t="s">
        <v>67</v>
      </c>
      <c r="F21" s="197" t="str">
        <f>'DATA SKP'!E10</f>
        <v>Pengelola Kepegawaian</v>
      </c>
      <c r="G21" s="197"/>
      <c r="H21" s="197"/>
      <c r="I21" s="197"/>
      <c r="J21" s="198"/>
    </row>
    <row r="22" spans="1:10" ht="18.75" customHeight="1" x14ac:dyDescent="0.2">
      <c r="A22" s="24"/>
      <c r="B22" s="27" t="s">
        <v>6</v>
      </c>
      <c r="C22" s="27"/>
      <c r="D22" s="27"/>
      <c r="E22" s="27" t="s">
        <v>67</v>
      </c>
      <c r="F22" s="197" t="str">
        <f>'DATA SKP'!E11</f>
        <v>BKPSDM Kab. Banyumas</v>
      </c>
      <c r="G22" s="197"/>
      <c r="H22" s="197"/>
      <c r="I22" s="197"/>
      <c r="J22" s="198"/>
    </row>
    <row r="23" spans="1:10" ht="15" x14ac:dyDescent="0.2">
      <c r="A23" s="24"/>
      <c r="B23" s="28"/>
      <c r="C23" s="28"/>
      <c r="D23" s="28"/>
      <c r="E23" s="28"/>
      <c r="F23" s="28"/>
      <c r="G23" s="28"/>
      <c r="H23" s="28"/>
      <c r="I23" s="25"/>
      <c r="J23" s="26"/>
    </row>
    <row r="24" spans="1:10" x14ac:dyDescent="0.2">
      <c r="A24" s="24"/>
      <c r="B24" s="25"/>
      <c r="C24" s="25"/>
      <c r="D24" s="25"/>
      <c r="E24" s="25"/>
      <c r="F24" s="25"/>
      <c r="G24" s="25"/>
      <c r="H24" s="25"/>
      <c r="I24" s="25"/>
      <c r="J24" s="26"/>
    </row>
    <row r="25" spans="1:10" x14ac:dyDescent="0.2">
      <c r="A25" s="24"/>
      <c r="B25" s="25"/>
      <c r="C25" s="25"/>
      <c r="D25" s="25"/>
      <c r="E25" s="25"/>
      <c r="F25" s="25"/>
      <c r="G25" s="25"/>
      <c r="H25" s="25"/>
      <c r="I25" s="25"/>
      <c r="J25" s="26"/>
    </row>
    <row r="26" spans="1:10" x14ac:dyDescent="0.2">
      <c r="A26" s="24"/>
      <c r="B26" s="25"/>
      <c r="C26" s="25"/>
      <c r="D26" s="25"/>
      <c r="E26" s="25"/>
      <c r="F26" s="25"/>
      <c r="G26" s="25"/>
      <c r="H26" s="25"/>
      <c r="I26" s="25"/>
      <c r="J26" s="26"/>
    </row>
    <row r="27" spans="1:10" x14ac:dyDescent="0.2">
      <c r="A27" s="24"/>
      <c r="B27" s="25"/>
      <c r="C27" s="25"/>
      <c r="D27" s="25"/>
      <c r="E27" s="25"/>
      <c r="F27" s="25"/>
      <c r="G27" s="25"/>
      <c r="H27" s="25"/>
      <c r="I27" s="25"/>
      <c r="J27" s="26"/>
    </row>
    <row r="28" spans="1:10" x14ac:dyDescent="0.2">
      <c r="A28" s="24"/>
      <c r="B28" s="25"/>
      <c r="C28" s="25"/>
      <c r="D28" s="25"/>
      <c r="E28" s="25"/>
      <c r="F28" s="25"/>
      <c r="G28" s="25"/>
      <c r="H28" s="25"/>
      <c r="I28" s="25"/>
      <c r="J28" s="26"/>
    </row>
    <row r="29" spans="1:10" x14ac:dyDescent="0.2">
      <c r="A29" s="24"/>
      <c r="B29" s="25"/>
      <c r="C29" s="25"/>
      <c r="D29" s="25"/>
      <c r="E29" s="25"/>
      <c r="F29" s="25"/>
      <c r="G29" s="25"/>
      <c r="H29" s="25"/>
      <c r="I29" s="25"/>
      <c r="J29" s="26"/>
    </row>
    <row r="30" spans="1:10" x14ac:dyDescent="0.2">
      <c r="A30" s="24"/>
      <c r="B30" s="25"/>
      <c r="C30" s="25"/>
      <c r="D30" s="25"/>
      <c r="E30" s="25"/>
      <c r="F30" s="25"/>
      <c r="G30" s="25"/>
      <c r="H30" s="25"/>
      <c r="I30" s="25"/>
      <c r="J30" s="26"/>
    </row>
    <row r="31" spans="1:10" x14ac:dyDescent="0.2">
      <c r="A31" s="24"/>
      <c r="B31" s="25"/>
      <c r="C31" s="25"/>
      <c r="D31" s="25"/>
      <c r="E31" s="25"/>
      <c r="F31" s="25"/>
      <c r="G31" s="25"/>
      <c r="H31" s="25"/>
      <c r="I31" s="25"/>
      <c r="J31" s="26"/>
    </row>
    <row r="32" spans="1:10" x14ac:dyDescent="0.2">
      <c r="A32" s="24"/>
      <c r="B32" s="25"/>
      <c r="C32" s="25"/>
      <c r="D32" s="25"/>
      <c r="E32" s="25"/>
      <c r="F32" s="25"/>
      <c r="G32" s="25"/>
      <c r="H32" s="25"/>
      <c r="I32" s="25"/>
      <c r="J32" s="26"/>
    </row>
    <row r="33" spans="1:10" x14ac:dyDescent="0.2">
      <c r="A33" s="24"/>
      <c r="B33" s="25"/>
      <c r="C33" s="25"/>
      <c r="D33" s="25"/>
      <c r="E33" s="25"/>
      <c r="F33" s="25"/>
      <c r="G33" s="25"/>
      <c r="H33" s="25"/>
      <c r="I33" s="25"/>
      <c r="J33" s="26"/>
    </row>
    <row r="34" spans="1:10" x14ac:dyDescent="0.2">
      <c r="A34" s="24"/>
      <c r="B34" s="25"/>
      <c r="C34" s="25"/>
      <c r="D34" s="25"/>
      <c r="E34" s="25"/>
      <c r="F34" s="25"/>
      <c r="G34" s="25"/>
      <c r="H34" s="25"/>
      <c r="I34" s="25"/>
      <c r="J34" s="26"/>
    </row>
    <row r="35" spans="1:10" x14ac:dyDescent="0.2">
      <c r="A35" s="24"/>
      <c r="B35" s="25"/>
      <c r="C35" s="25"/>
      <c r="D35" s="25"/>
      <c r="E35" s="25"/>
      <c r="F35" s="25"/>
      <c r="G35" s="25"/>
      <c r="H35" s="25"/>
      <c r="I35" s="25"/>
      <c r="J35" s="26"/>
    </row>
    <row r="36" spans="1:10" x14ac:dyDescent="0.2">
      <c r="A36" s="24"/>
      <c r="B36" s="25"/>
      <c r="C36" s="25"/>
      <c r="D36" s="25"/>
      <c r="E36" s="25"/>
      <c r="F36" s="25"/>
      <c r="G36" s="25"/>
      <c r="H36" s="25"/>
      <c r="I36" s="25"/>
      <c r="J36" s="26"/>
    </row>
    <row r="37" spans="1:10" x14ac:dyDescent="0.2">
      <c r="A37" s="24"/>
      <c r="B37" s="25"/>
      <c r="C37" s="25"/>
      <c r="D37" s="25"/>
      <c r="E37" s="25"/>
      <c r="F37" s="25"/>
      <c r="G37" s="25"/>
      <c r="H37" s="25"/>
      <c r="I37" s="25"/>
      <c r="J37" s="26"/>
    </row>
    <row r="38" spans="1:10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6"/>
    </row>
    <row r="39" spans="1:10" ht="18" x14ac:dyDescent="0.2">
      <c r="A39" s="194" t="str">
        <f>'DATA SKP'!$E$3</f>
        <v>BKPSDM Kabupaten Banyumas</v>
      </c>
      <c r="B39" s="195"/>
      <c r="C39" s="195"/>
      <c r="D39" s="195"/>
      <c r="E39" s="195"/>
      <c r="F39" s="195"/>
      <c r="G39" s="195"/>
      <c r="H39" s="195"/>
      <c r="I39" s="195"/>
      <c r="J39" s="196"/>
    </row>
    <row r="40" spans="1:10" ht="18" x14ac:dyDescent="0.2">
      <c r="A40" s="204" t="s">
        <v>116</v>
      </c>
      <c r="B40" s="195"/>
      <c r="C40" s="195"/>
      <c r="D40" s="195"/>
      <c r="E40" s="195"/>
      <c r="F40" s="195"/>
      <c r="G40" s="195"/>
      <c r="H40" s="195"/>
      <c r="I40" s="195"/>
      <c r="J40" s="196"/>
    </row>
    <row r="41" spans="1:10" ht="18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23.25" customHeight="1" x14ac:dyDescent="0.2">
      <c r="A42" s="24"/>
      <c r="B42" s="25"/>
      <c r="C42" s="25"/>
      <c r="D42" s="25"/>
      <c r="E42" s="25"/>
      <c r="F42" s="25"/>
      <c r="G42" s="25"/>
      <c r="H42" s="25"/>
      <c r="I42" s="25"/>
      <c r="J42" s="26"/>
    </row>
    <row r="43" spans="1:10" x14ac:dyDescent="0.2">
      <c r="A43" s="32"/>
      <c r="B43" s="33"/>
      <c r="C43" s="33"/>
      <c r="D43" s="33"/>
      <c r="E43" s="33"/>
      <c r="F43" s="33"/>
      <c r="G43" s="33"/>
      <c r="H43" s="33"/>
      <c r="I43" s="33"/>
      <c r="J43" s="34"/>
    </row>
  </sheetData>
  <mergeCells count="11">
    <mergeCell ref="A40:J40"/>
    <mergeCell ref="A39:J39"/>
    <mergeCell ref="F22:J22"/>
    <mergeCell ref="A9:J9"/>
    <mergeCell ref="F19:J19"/>
    <mergeCell ref="A15:J15"/>
    <mergeCell ref="A8:J8"/>
    <mergeCell ref="F21:J21"/>
    <mergeCell ref="F18:J18"/>
    <mergeCell ref="F20:J20"/>
    <mergeCell ref="A16:J16"/>
  </mergeCells>
  <pageMargins left="0.89" right="0.70866141732283472" top="0.74803149606299213" bottom="0.74803149606299213" header="0.31496062992125984" footer="0.31496062992125984"/>
  <pageSetup paperSize="5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29"/>
  <sheetViews>
    <sheetView zoomScale="120" workbookViewId="0">
      <selection activeCell="G22" sqref="G22:K22"/>
    </sheetView>
  </sheetViews>
  <sheetFormatPr defaultColWidth="9" defaultRowHeight="12.75" x14ac:dyDescent="0.2"/>
  <cols>
    <col min="1" max="1" width="4.7109375" style="35" customWidth="1"/>
    <col min="2" max="2" width="18.5703125" style="35" customWidth="1"/>
    <col min="3" max="3" width="39.7109375" style="35" customWidth="1"/>
    <col min="4" max="4" width="6.5703125" style="35" customWidth="1"/>
    <col min="5" max="5" width="6.42578125" style="35" customWidth="1"/>
    <col min="6" max="6" width="9.42578125" style="35" customWidth="1"/>
    <col min="7" max="7" width="9.28515625" style="35" customWidth="1"/>
    <col min="8" max="8" width="10.140625" style="35" customWidth="1"/>
    <col min="9" max="9" width="6.42578125" style="35" customWidth="1"/>
    <col min="10" max="10" width="5.7109375" style="35" customWidth="1"/>
    <col min="11" max="11" width="13.140625" style="35" customWidth="1"/>
    <col min="12" max="256" width="9.140625" style="35" customWidth="1"/>
  </cols>
  <sheetData>
    <row r="1" spans="1:11" ht="15.75" x14ac:dyDescent="0.25">
      <c r="A1" s="239" t="s">
        <v>79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1" ht="15.7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s="37" customFormat="1" ht="18" customHeight="1" x14ac:dyDescent="0.2">
      <c r="A3" s="38" t="s">
        <v>0</v>
      </c>
      <c r="B3" s="241" t="s">
        <v>1</v>
      </c>
      <c r="C3" s="242"/>
      <c r="D3" s="39"/>
      <c r="E3" s="38" t="s">
        <v>0</v>
      </c>
      <c r="F3" s="243" t="s">
        <v>2</v>
      </c>
      <c r="G3" s="244"/>
      <c r="H3" s="244"/>
      <c r="I3" s="244"/>
      <c r="J3" s="244"/>
      <c r="K3" s="245"/>
    </row>
    <row r="4" spans="1:11" s="37" customFormat="1" ht="18" customHeight="1" x14ac:dyDescent="0.2">
      <c r="A4" s="40">
        <v>1</v>
      </c>
      <c r="B4" s="41" t="s">
        <v>3</v>
      </c>
      <c r="C4" s="224" t="str">
        <f>'DATA SKP'!E13</f>
        <v>Purwati, S.E.</v>
      </c>
      <c r="D4" s="225"/>
      <c r="E4" s="42">
        <v>1</v>
      </c>
      <c r="F4" s="236" t="s">
        <v>3</v>
      </c>
      <c r="G4" s="225"/>
      <c r="H4" s="224" t="str">
        <f>'DATA SKP'!E7</f>
        <v>M. Setiono</v>
      </c>
      <c r="I4" s="236"/>
      <c r="J4" s="236"/>
      <c r="K4" s="225"/>
    </row>
    <row r="5" spans="1:11" s="37" customFormat="1" ht="18" customHeight="1" x14ac:dyDescent="0.2">
      <c r="A5" s="43">
        <v>2</v>
      </c>
      <c r="B5" s="44" t="s">
        <v>4</v>
      </c>
      <c r="C5" s="206" t="str">
        <f>'DATA SKP'!E14</f>
        <v>19740101 199610 2 012</v>
      </c>
      <c r="D5" s="207"/>
      <c r="E5" s="45">
        <v>2</v>
      </c>
      <c r="F5" s="223" t="s">
        <v>4</v>
      </c>
      <c r="G5" s="207"/>
      <c r="H5" s="206" t="str">
        <f>'DATA SKP'!E8</f>
        <v>19761206 199903 1 001</v>
      </c>
      <c r="I5" s="223"/>
      <c r="J5" s="223"/>
      <c r="K5" s="207"/>
    </row>
    <row r="6" spans="1:11" s="37" customFormat="1" ht="18" customHeight="1" x14ac:dyDescent="0.2">
      <c r="A6" s="43">
        <v>3</v>
      </c>
      <c r="B6" s="44" t="s">
        <v>7</v>
      </c>
      <c r="C6" s="206" t="str">
        <f>'DATA SKP'!E15</f>
        <v>Penata (III/c)</v>
      </c>
      <c r="D6" s="207"/>
      <c r="E6" s="45">
        <v>3</v>
      </c>
      <c r="F6" s="223" t="s">
        <v>7</v>
      </c>
      <c r="G6" s="207"/>
      <c r="H6" s="206" t="str">
        <f>'DATA SKP'!E9</f>
        <v>Penata Muda (III/a)</v>
      </c>
      <c r="I6" s="223"/>
      <c r="J6" s="223"/>
      <c r="K6" s="207"/>
    </row>
    <row r="7" spans="1:11" s="37" customFormat="1" ht="18" customHeight="1" x14ac:dyDescent="0.2">
      <c r="A7" s="43">
        <v>4</v>
      </c>
      <c r="B7" s="44" t="s">
        <v>5</v>
      </c>
      <c r="C7" s="206" t="str">
        <f>'DATA SKP'!E16</f>
        <v>Kasi Mutasi</v>
      </c>
      <c r="D7" s="207"/>
      <c r="E7" s="45">
        <v>4</v>
      </c>
      <c r="F7" s="223" t="s">
        <v>5</v>
      </c>
      <c r="G7" s="207"/>
      <c r="H7" s="206" t="str">
        <f>'DATA SKP'!E10</f>
        <v>Pengelola Kepegawaian</v>
      </c>
      <c r="I7" s="223"/>
      <c r="J7" s="223"/>
      <c r="K7" s="207"/>
    </row>
    <row r="8" spans="1:11" s="37" customFormat="1" ht="18" customHeight="1" x14ac:dyDescent="0.2">
      <c r="A8" s="46">
        <v>5</v>
      </c>
      <c r="B8" s="47" t="s">
        <v>6</v>
      </c>
      <c r="C8" s="213" t="str">
        <f>'DATA SKP'!E17</f>
        <v>BKPSDM Kab. Banyumas</v>
      </c>
      <c r="D8" s="215"/>
      <c r="E8" s="48">
        <v>5</v>
      </c>
      <c r="F8" s="214" t="s">
        <v>6</v>
      </c>
      <c r="G8" s="215"/>
      <c r="H8" s="213" t="str">
        <f>'DATA SKP'!E11</f>
        <v>BKPSDM Kab. Banyumas</v>
      </c>
      <c r="I8" s="214"/>
      <c r="J8" s="214"/>
      <c r="K8" s="215"/>
    </row>
    <row r="9" spans="1:11" ht="18.75" customHeight="1" x14ac:dyDescent="0.2">
      <c r="A9" s="216" t="s">
        <v>0</v>
      </c>
      <c r="B9" s="209" t="s">
        <v>23</v>
      </c>
      <c r="C9" s="210"/>
      <c r="D9" s="49"/>
      <c r="E9" s="216" t="s">
        <v>19</v>
      </c>
      <c r="F9" s="230" t="s">
        <v>8</v>
      </c>
      <c r="G9" s="231"/>
      <c r="H9" s="231"/>
      <c r="I9" s="231"/>
      <c r="J9" s="231"/>
      <c r="K9" s="232"/>
    </row>
    <row r="10" spans="1:11" ht="18.75" customHeight="1" thickBot="1" x14ac:dyDescent="0.25">
      <c r="A10" s="217"/>
      <c r="B10" s="211"/>
      <c r="C10" s="212"/>
      <c r="D10" s="50"/>
      <c r="E10" s="217"/>
      <c r="F10" s="228" t="s">
        <v>20</v>
      </c>
      <c r="G10" s="229"/>
      <c r="H10" s="51" t="s">
        <v>9</v>
      </c>
      <c r="I10" s="229" t="s">
        <v>10</v>
      </c>
      <c r="J10" s="240"/>
      <c r="K10" s="52" t="s">
        <v>11</v>
      </c>
    </row>
    <row r="11" spans="1:11" ht="21.75" customHeight="1" thickTop="1" thickBot="1" x14ac:dyDescent="0.25">
      <c r="A11" s="46">
        <v>1</v>
      </c>
      <c r="B11" s="221" t="s">
        <v>94</v>
      </c>
      <c r="C11" s="222"/>
      <c r="D11" s="53"/>
      <c r="E11" s="166"/>
      <c r="F11" s="181">
        <v>120</v>
      </c>
      <c r="G11" s="55" t="s">
        <v>87</v>
      </c>
      <c r="H11" s="56">
        <v>100</v>
      </c>
      <c r="I11" s="182">
        <v>6</v>
      </c>
      <c r="J11" s="183" t="s">
        <v>80</v>
      </c>
      <c r="K11" s="59"/>
    </row>
    <row r="12" spans="1:11" ht="19.5" customHeight="1" thickBot="1" x14ac:dyDescent="0.25">
      <c r="A12" s="60">
        <v>2</v>
      </c>
      <c r="B12" s="226" t="s">
        <v>95</v>
      </c>
      <c r="C12" s="227"/>
      <c r="D12" s="53"/>
      <c r="E12" s="166"/>
      <c r="F12" s="181">
        <v>120</v>
      </c>
      <c r="G12" s="62" t="s">
        <v>85</v>
      </c>
      <c r="H12" s="63">
        <v>100</v>
      </c>
      <c r="I12" s="184">
        <v>6</v>
      </c>
      <c r="J12" s="185" t="s">
        <v>80</v>
      </c>
      <c r="K12" s="66"/>
    </row>
    <row r="13" spans="1:11" ht="19.5" customHeight="1" x14ac:dyDescent="0.2">
      <c r="A13" s="60">
        <v>3</v>
      </c>
      <c r="B13" s="226" t="s">
        <v>96</v>
      </c>
      <c r="C13" s="227"/>
      <c r="D13" s="53"/>
      <c r="E13" s="61"/>
      <c r="F13" s="54">
        <v>6</v>
      </c>
      <c r="G13" s="62" t="s">
        <v>83</v>
      </c>
      <c r="H13" s="63">
        <v>100</v>
      </c>
      <c r="I13" s="57">
        <v>12</v>
      </c>
      <c r="J13" s="58" t="s">
        <v>80</v>
      </c>
      <c r="K13" s="66"/>
    </row>
    <row r="14" spans="1:11" s="67" customFormat="1" ht="19.5" customHeight="1" x14ac:dyDescent="0.2">
      <c r="A14" s="40"/>
      <c r="B14" s="237" t="s">
        <v>81</v>
      </c>
      <c r="C14" s="238"/>
      <c r="D14" s="68"/>
      <c r="E14" s="69"/>
      <c r="F14" s="167"/>
      <c r="G14" s="70"/>
      <c r="H14" s="63"/>
      <c r="I14" s="64"/>
      <c r="J14" s="65"/>
      <c r="K14" s="71"/>
    </row>
    <row r="15" spans="1:11" s="37" customFormat="1" ht="28.35" customHeight="1" x14ac:dyDescent="0.2">
      <c r="A15" s="218" t="s">
        <v>69</v>
      </c>
      <c r="B15" s="219"/>
      <c r="C15" s="219"/>
      <c r="D15" s="220"/>
      <c r="E15" s="72"/>
      <c r="F15" s="233"/>
      <c r="G15" s="234"/>
      <c r="H15" s="234"/>
      <c r="I15" s="234"/>
      <c r="J15" s="234"/>
      <c r="K15" s="235"/>
    </row>
    <row r="16" spans="1:11" ht="15.75" customHeight="1" x14ac:dyDescent="0.2">
      <c r="G16" s="208" t="s">
        <v>90</v>
      </c>
      <c r="H16" s="208"/>
      <c r="I16" s="208"/>
      <c r="J16" s="208"/>
      <c r="K16" s="208"/>
    </row>
    <row r="17" spans="1:11" ht="15.75" customHeight="1" x14ac:dyDescent="0.2">
      <c r="A17" s="208" t="s">
        <v>22</v>
      </c>
      <c r="B17" s="208"/>
      <c r="C17" s="208"/>
      <c r="D17" s="73"/>
      <c r="E17" s="74"/>
      <c r="F17" s="75"/>
      <c r="G17" s="208" t="s">
        <v>12</v>
      </c>
      <c r="H17" s="208"/>
      <c r="I17" s="208"/>
      <c r="J17" s="208"/>
      <c r="K17" s="208"/>
    </row>
    <row r="18" spans="1:11" ht="10.5" customHeight="1" x14ac:dyDescent="0.2"/>
    <row r="19" spans="1:11" ht="10.5" customHeight="1" x14ac:dyDescent="0.2"/>
    <row r="20" spans="1:11" ht="10.5" customHeight="1" x14ac:dyDescent="0.2"/>
    <row r="21" spans="1:11" s="76" customFormat="1" ht="15" customHeight="1" x14ac:dyDescent="0.2">
      <c r="A21" s="205" t="str">
        <f>C4</f>
        <v>Purwati, S.E.</v>
      </c>
      <c r="B21" s="205"/>
      <c r="C21" s="205"/>
      <c r="D21" s="77"/>
      <c r="E21" s="77"/>
      <c r="F21" s="78"/>
      <c r="G21" s="205" t="str">
        <f>H4</f>
        <v>M. Setiono</v>
      </c>
      <c r="H21" s="205"/>
      <c r="I21" s="205"/>
      <c r="J21" s="205"/>
      <c r="K21" s="205"/>
    </row>
    <row r="22" spans="1:11" ht="15" customHeight="1" x14ac:dyDescent="0.2">
      <c r="A22" s="208" t="str">
        <f>"NIP "&amp;C5</f>
        <v>NIP 19740101 199610 2 012</v>
      </c>
      <c r="B22" s="208"/>
      <c r="C22" s="208"/>
      <c r="D22" s="74"/>
      <c r="E22" s="74"/>
      <c r="G22" s="208" t="str">
        <f>"NIP "&amp;H5</f>
        <v>NIP 19761206 199903 1 001</v>
      </c>
      <c r="H22" s="208"/>
      <c r="I22" s="208"/>
      <c r="J22" s="208"/>
      <c r="K22" s="208"/>
    </row>
    <row r="23" spans="1:11" x14ac:dyDescent="0.2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/>
    </row>
    <row r="24" spans="1:11" x14ac:dyDescent="0.2">
      <c r="A24" s="180" t="s">
        <v>118</v>
      </c>
      <c r="B24" s="165"/>
      <c r="C24" s="165"/>
      <c r="D24" s="165"/>
      <c r="E24" s="165"/>
      <c r="F24" s="73"/>
    </row>
    <row r="25" spans="1:11" x14ac:dyDescent="0.2">
      <c r="A25" s="180" t="s">
        <v>120</v>
      </c>
      <c r="B25" s="165"/>
      <c r="C25" s="165"/>
      <c r="D25" s="165"/>
      <c r="E25" s="165"/>
      <c r="F25" s="73"/>
    </row>
    <row r="26" spans="1:11" x14ac:dyDescent="0.2">
      <c r="A26" s="180" t="s">
        <v>121</v>
      </c>
      <c r="B26" s="74"/>
      <c r="C26" s="74"/>
      <c r="D26" s="74"/>
      <c r="E26" s="74"/>
    </row>
    <row r="28" spans="1:11" x14ac:dyDescent="0.2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</row>
    <row r="29" spans="1:11" x14ac:dyDescent="0.2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</row>
  </sheetData>
  <mergeCells count="40">
    <mergeCell ref="A1:K1"/>
    <mergeCell ref="I10:J10"/>
    <mergeCell ref="F7:G7"/>
    <mergeCell ref="B3:C3"/>
    <mergeCell ref="F3:K3"/>
    <mergeCell ref="H5:K5"/>
    <mergeCell ref="F6:G6"/>
    <mergeCell ref="F4:G4"/>
    <mergeCell ref="G21:K21"/>
    <mergeCell ref="G22:K22"/>
    <mergeCell ref="C6:D6"/>
    <mergeCell ref="C5:D5"/>
    <mergeCell ref="H4:K4"/>
    <mergeCell ref="B14:C14"/>
    <mergeCell ref="B13:C13"/>
    <mergeCell ref="A17:C17"/>
    <mergeCell ref="A21:C21"/>
    <mergeCell ref="H6:K6"/>
    <mergeCell ref="C4:D4"/>
    <mergeCell ref="B12:C12"/>
    <mergeCell ref="F10:G10"/>
    <mergeCell ref="C8:D8"/>
    <mergeCell ref="F5:G5"/>
    <mergeCell ref="F9:K9"/>
    <mergeCell ref="A28:K28"/>
    <mergeCell ref="C7:D7"/>
    <mergeCell ref="A29:K29"/>
    <mergeCell ref="B9:C10"/>
    <mergeCell ref="H8:K8"/>
    <mergeCell ref="E9:E10"/>
    <mergeCell ref="G17:K17"/>
    <mergeCell ref="G16:K16"/>
    <mergeCell ref="A22:C22"/>
    <mergeCell ref="A15:D15"/>
    <mergeCell ref="B11:C11"/>
    <mergeCell ref="F8:G8"/>
    <mergeCell ref="H7:K7"/>
    <mergeCell ref="A23:K23"/>
    <mergeCell ref="A9:A10"/>
    <mergeCell ref="F15:K15"/>
  </mergeCells>
  <pageMargins left="0.85" right="0.8" top="0.6692913385826772" bottom="0.47244094488188981" header="0.51181102362204722" footer="0.27559055118110237"/>
  <pageSetup paperSize="9" fitToWidth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V29"/>
  <sheetViews>
    <sheetView tabSelected="1" zoomScale="124" zoomScaleNormal="124" workbookViewId="0">
      <selection activeCell="M30" sqref="M30"/>
    </sheetView>
  </sheetViews>
  <sheetFormatPr defaultColWidth="9" defaultRowHeight="12.75" x14ac:dyDescent="0.2"/>
  <cols>
    <col min="1" max="1" width="4.28515625" style="37" customWidth="1"/>
    <col min="2" max="2" width="25.28515625" style="37" customWidth="1"/>
    <col min="3" max="3" width="3.42578125" style="37" customWidth="1"/>
    <col min="4" max="4" width="4.28515625" style="37" customWidth="1"/>
    <col min="5" max="5" width="5.7109375" style="37" customWidth="1"/>
    <col min="6" max="6" width="6.42578125" style="37" customWidth="1"/>
    <col min="7" max="7" width="5.42578125" style="37" customWidth="1"/>
    <col min="8" max="8" width="4.7109375" style="37" customWidth="1"/>
    <col min="9" max="9" width="4.42578125" style="37" customWidth="1"/>
    <col min="10" max="10" width="7.5703125" style="37" customWidth="1"/>
    <col min="11" max="11" width="3.85546875" style="37" customWidth="1"/>
    <col min="12" max="12" width="4.85546875" style="37" customWidth="1"/>
    <col min="13" max="13" width="6.5703125" style="37" customWidth="1"/>
    <col min="14" max="14" width="4.5703125" style="37" customWidth="1"/>
    <col min="15" max="15" width="4" style="37" customWidth="1"/>
    <col min="16" max="16" width="4.42578125" style="37" customWidth="1"/>
    <col min="17" max="17" width="8.140625" style="37" customWidth="1"/>
    <col min="18" max="18" width="5.7109375" style="37" customWidth="1"/>
    <col min="19" max="19" width="8.7109375" style="37" customWidth="1"/>
    <col min="20" max="20" width="10.28515625" style="37" customWidth="1"/>
    <col min="21" max="45" width="7" style="37" customWidth="1"/>
    <col min="46" max="256" width="9.140625" style="37" customWidth="1"/>
  </cols>
  <sheetData>
    <row r="1" spans="1:42" ht="15.75" x14ac:dyDescent="0.2">
      <c r="A1" s="249" t="s">
        <v>77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</row>
    <row r="2" spans="1:42" ht="16.5" customHeight="1" x14ac:dyDescent="0.2">
      <c r="A2" s="246"/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</row>
    <row r="3" spans="1:42" ht="14.25" customHeight="1" x14ac:dyDescent="0.2">
      <c r="A3" s="79" t="s">
        <v>75</v>
      </c>
      <c r="B3" s="80"/>
      <c r="C3" s="81"/>
      <c r="D3" s="80"/>
      <c r="E3" s="80"/>
      <c r="F3" s="80"/>
      <c r="G3" s="80"/>
      <c r="H3" s="80"/>
      <c r="I3" s="80"/>
      <c r="J3" s="82" t="s">
        <v>3</v>
      </c>
      <c r="K3" s="83" t="s">
        <v>67</v>
      </c>
      <c r="L3" s="255" t="str">
        <f>'FORM SKP'!$H$4</f>
        <v>M. Setiono</v>
      </c>
      <c r="M3" s="255"/>
      <c r="N3" s="255"/>
      <c r="O3" s="255"/>
      <c r="P3" s="255"/>
      <c r="Q3" s="255"/>
      <c r="R3" s="255"/>
      <c r="S3" s="255"/>
    </row>
    <row r="4" spans="1:42" ht="14.25" customHeight="1" x14ac:dyDescent="0.2">
      <c r="A4" s="168" t="str">
        <f>COVER!A16</f>
        <v>4  Januari  s.d 30 Juni 2021</v>
      </c>
      <c r="B4" s="169"/>
      <c r="C4" s="84"/>
      <c r="D4" s="79"/>
      <c r="E4" s="79"/>
      <c r="F4" s="79"/>
      <c r="G4" s="79"/>
      <c r="J4" s="37" t="s">
        <v>4</v>
      </c>
      <c r="K4" s="83" t="s">
        <v>67</v>
      </c>
      <c r="L4" s="214" t="str">
        <f>'FORM SKP'!$H$5</f>
        <v>19761206 199903 1 001</v>
      </c>
      <c r="M4" s="214"/>
      <c r="N4" s="214"/>
      <c r="O4" s="214"/>
      <c r="P4" s="214"/>
      <c r="Q4" s="214"/>
      <c r="R4" s="214"/>
      <c r="S4" s="214"/>
    </row>
    <row r="5" spans="1:42" ht="13.5" customHeight="1" x14ac:dyDescent="0.2">
      <c r="A5" s="253" t="s">
        <v>0</v>
      </c>
      <c r="B5" s="254" t="s">
        <v>78</v>
      </c>
      <c r="C5" s="85"/>
      <c r="D5" s="248" t="s">
        <v>19</v>
      </c>
      <c r="E5" s="253" t="s">
        <v>8</v>
      </c>
      <c r="F5" s="253"/>
      <c r="G5" s="253"/>
      <c r="H5" s="253"/>
      <c r="I5" s="253"/>
      <c r="J5" s="253"/>
      <c r="K5" s="253" t="s">
        <v>19</v>
      </c>
      <c r="L5" s="253" t="s">
        <v>13</v>
      </c>
      <c r="M5" s="253"/>
      <c r="N5" s="253"/>
      <c r="O5" s="253"/>
      <c r="P5" s="253"/>
      <c r="Q5" s="253"/>
      <c r="R5" s="256" t="s">
        <v>14</v>
      </c>
      <c r="S5" s="248" t="s">
        <v>18</v>
      </c>
      <c r="AC5" s="86"/>
      <c r="AD5" s="86"/>
      <c r="AE5" s="86"/>
      <c r="AF5" s="86"/>
      <c r="AG5" s="86"/>
      <c r="AH5" s="86"/>
      <c r="AI5" s="86"/>
      <c r="AJ5" s="86"/>
      <c r="AK5" s="86"/>
    </row>
    <row r="6" spans="1:42" s="87" customFormat="1" ht="48" x14ac:dyDescent="0.2">
      <c r="A6" s="253"/>
      <c r="B6" s="254"/>
      <c r="C6" s="88"/>
      <c r="D6" s="248"/>
      <c r="E6" s="247" t="s">
        <v>21</v>
      </c>
      <c r="F6" s="247"/>
      <c r="G6" s="89" t="s">
        <v>70</v>
      </c>
      <c r="H6" s="247" t="s">
        <v>15</v>
      </c>
      <c r="I6" s="247"/>
      <c r="J6" s="89" t="s">
        <v>16</v>
      </c>
      <c r="K6" s="253"/>
      <c r="L6" s="247" t="s">
        <v>21</v>
      </c>
      <c r="M6" s="247"/>
      <c r="N6" s="89" t="s">
        <v>70</v>
      </c>
      <c r="O6" s="247" t="s">
        <v>15</v>
      </c>
      <c r="P6" s="247"/>
      <c r="Q6" s="89" t="s">
        <v>16</v>
      </c>
      <c r="R6" s="256"/>
      <c r="S6" s="248"/>
      <c r="X6" s="87" t="s">
        <v>32</v>
      </c>
      <c r="Y6" s="87" t="s">
        <v>33</v>
      </c>
      <c r="Z6" s="87" t="s">
        <v>26</v>
      </c>
      <c r="AA6" s="87" t="s">
        <v>27</v>
      </c>
      <c r="AB6" s="87" t="s">
        <v>28</v>
      </c>
      <c r="AC6" s="87" t="s">
        <v>29</v>
      </c>
      <c r="AD6" s="87" t="s">
        <v>36</v>
      </c>
      <c r="AE6" s="87" t="s">
        <v>37</v>
      </c>
      <c r="AF6" s="87" t="s">
        <v>38</v>
      </c>
      <c r="AG6" s="87" t="s">
        <v>39</v>
      </c>
    </row>
    <row r="7" spans="1:42" s="90" customFormat="1" ht="10.5" x14ac:dyDescent="0.2">
      <c r="A7" s="91">
        <v>1</v>
      </c>
      <c r="B7" s="92">
        <v>2</v>
      </c>
      <c r="C7" s="93"/>
      <c r="D7" s="92">
        <v>3</v>
      </c>
      <c r="E7" s="257">
        <v>4</v>
      </c>
      <c r="F7" s="257"/>
      <c r="G7" s="92">
        <v>5</v>
      </c>
      <c r="H7" s="257">
        <v>6</v>
      </c>
      <c r="I7" s="257"/>
      <c r="J7" s="92">
        <v>7</v>
      </c>
      <c r="K7" s="92">
        <v>8</v>
      </c>
      <c r="L7" s="262">
        <v>9</v>
      </c>
      <c r="M7" s="262"/>
      <c r="N7" s="92">
        <v>10</v>
      </c>
      <c r="O7" s="262">
        <v>11</v>
      </c>
      <c r="P7" s="262"/>
      <c r="Q7" s="92">
        <v>12</v>
      </c>
      <c r="R7" s="92">
        <v>13</v>
      </c>
      <c r="S7" s="92">
        <v>14</v>
      </c>
    </row>
    <row r="8" spans="1:42" ht="36" customHeight="1" x14ac:dyDescent="0.2">
      <c r="A8" s="94">
        <v>1</v>
      </c>
      <c r="B8" s="95" t="str">
        <f>'FORM SKP'!B11</f>
        <v>Menerima data mutasi kepegawaian</v>
      </c>
      <c r="C8" s="96"/>
      <c r="D8" s="97"/>
      <c r="E8" s="98">
        <f>'FORM SKP'!F11</f>
        <v>120</v>
      </c>
      <c r="F8" s="99" t="str">
        <f>'FORM SKP'!G11</f>
        <v>kegiatan</v>
      </c>
      <c r="G8" s="100">
        <f>'FORM SKP'!H11</f>
        <v>100</v>
      </c>
      <c r="H8" s="98">
        <f>'FORM SKP'!I11</f>
        <v>6</v>
      </c>
      <c r="I8" s="101" t="str">
        <f>'FORM SKP'!J11</f>
        <v>bulan</v>
      </c>
      <c r="J8" s="102">
        <f>'FORM SKP'!K11</f>
        <v>0</v>
      </c>
      <c r="K8" s="97"/>
      <c r="L8" s="103">
        <v>120</v>
      </c>
      <c r="M8" s="104" t="str">
        <f t="shared" ref="M8" si="0">F8</f>
        <v>kegiatan</v>
      </c>
      <c r="N8" s="100">
        <v>85</v>
      </c>
      <c r="O8" s="103">
        <v>6</v>
      </c>
      <c r="P8" s="105" t="str">
        <f t="shared" ref="P8" si="1">I8</f>
        <v>bulan</v>
      </c>
      <c r="Q8" s="106"/>
      <c r="R8" s="107">
        <f t="shared" ref="R8:R13" si="2">AH8</f>
        <v>261</v>
      </c>
      <c r="S8" s="108">
        <f>IF(Q8="",R8/3,R8/4)</f>
        <v>87</v>
      </c>
      <c r="U8" s="37">
        <f>IF(E8&gt;0,1,0)</f>
        <v>1</v>
      </c>
      <c r="V8" s="37">
        <f>IFERROR(S8,0)</f>
        <v>87</v>
      </c>
      <c r="X8" s="37">
        <f>100-(O8/H8*100)</f>
        <v>0</v>
      </c>
      <c r="Y8" s="109" t="e">
        <f>100-(Q8/J8*100)</f>
        <v>#DIV/0!</v>
      </c>
      <c r="Z8" s="37">
        <f>L8/E8*100</f>
        <v>100</v>
      </c>
      <c r="AA8" s="37">
        <f>N8/G8*100</f>
        <v>85</v>
      </c>
      <c r="AB8" s="86">
        <f>IF(X8&gt;24,AE8,AD8)</f>
        <v>76.000000000000014</v>
      </c>
      <c r="AC8" s="86" t="e">
        <f>IF(Y8&gt;24,AG8,AF8)</f>
        <v>#DIV/0!</v>
      </c>
      <c r="AD8" s="37">
        <f>((1.76*H8-O8)/H8)*100</f>
        <v>76.000000000000014</v>
      </c>
      <c r="AE8" s="37">
        <f>76-((((1.76*H8-O8)/H8)*100)-100)</f>
        <v>99.999999999999986</v>
      </c>
      <c r="AF8" s="37" t="e">
        <f t="shared" ref="AF8:AF10" si="3">((1.76*J8-Q8)/J8)*100</f>
        <v>#DIV/0!</v>
      </c>
      <c r="AG8" s="37" t="e">
        <f t="shared" ref="AG8:AG10" si="4">76-((((1.76*J8-Q8)/J8)*100)-100)</f>
        <v>#DIV/0!</v>
      </c>
      <c r="AH8" s="37">
        <f>IFERROR(SUM(Z8:AC8),SUM(Z8:AB8))</f>
        <v>261</v>
      </c>
      <c r="AL8" s="110">
        <f t="shared" ref="AL8" si="5">100-(O8/H8*100)</f>
        <v>0</v>
      </c>
      <c r="AM8" s="111" t="e">
        <f t="shared" ref="AM8" si="6">100-(Q8/J8*100)</f>
        <v>#DIV/0!</v>
      </c>
      <c r="AN8" s="86" t="e">
        <f t="shared" ref="AN8" si="7">IF(AND(AL8&gt;24,AM8&gt;24),(IFERROR(((L8/E8*100)+(N8/G8*100)+(76-((((1.76*H8-O8)/H8)*100)-100))+(76-((((1.76*J8-Q8)/J8)*100)-100))),((L8/E8*100)+(N8/G8*100)+(76-((((1.76*H8-O8)/H8)*100)-100))))),(IFERROR(((L8/E8*100)+(N8/G8*100)+(((1.76*H8-O8)/H8)*100))+(((1.76*J8-Q8)/J8)*100),((L8/E8*100)+(N8/G8*100)+(((1.76*H8-O8)/H8)*100)))))</f>
        <v>#DIV/0!</v>
      </c>
      <c r="AO8" s="86">
        <f t="shared" ref="AO8" si="8">IF(AL8&gt;24,(((L8/E8*100)+(N8/G8*100)+(76-((((1.76*H8-O8)/H8)*100)-100)))),(((L8/E8*100)+(N8/G8*100)+(((1.76*H8-O8)/H8)*100))))</f>
        <v>261</v>
      </c>
      <c r="AP8" s="37">
        <f t="shared" ref="AP8" si="9">IFERROR(AN8,AO8)</f>
        <v>261</v>
      </c>
    </row>
    <row r="9" spans="1:42" ht="33" customHeight="1" x14ac:dyDescent="0.2">
      <c r="A9" s="94">
        <v>2</v>
      </c>
      <c r="B9" s="95" t="str">
        <f>'FORM SKP'!B12</f>
        <v>Mencatat data mutasi kepegawaian</v>
      </c>
      <c r="C9" s="96"/>
      <c r="D9" s="97"/>
      <c r="E9" s="103">
        <f>'FORM SKP'!F12</f>
        <v>120</v>
      </c>
      <c r="F9" s="104" t="str">
        <f>'FORM SKP'!G12</f>
        <v>dokumen</v>
      </c>
      <c r="G9" s="100">
        <f>'FORM SKP'!H12</f>
        <v>100</v>
      </c>
      <c r="H9" s="103">
        <f>'FORM SKP'!I12</f>
        <v>6</v>
      </c>
      <c r="I9" s="105" t="str">
        <f>'FORM SKP'!J12</f>
        <v>bulan</v>
      </c>
      <c r="J9" s="102">
        <f>'FORM SKP'!K12</f>
        <v>0</v>
      </c>
      <c r="K9" s="97"/>
      <c r="L9" s="103">
        <v>110</v>
      </c>
      <c r="M9" s="104" t="str">
        <f>F9</f>
        <v>dokumen</v>
      </c>
      <c r="N9" s="100">
        <v>85</v>
      </c>
      <c r="O9" s="103">
        <v>6</v>
      </c>
      <c r="P9" s="105" t="str">
        <f>I9</f>
        <v>bulan</v>
      </c>
      <c r="Q9" s="112"/>
      <c r="R9" s="107">
        <f t="shared" si="2"/>
        <v>252.66666666666669</v>
      </c>
      <c r="S9" s="108">
        <f t="shared" ref="S9:S13" si="10">IF(Q9="",R9/3,R9/4)</f>
        <v>84.222222222222229</v>
      </c>
      <c r="U9" s="37">
        <f t="shared" ref="U9" si="11">IF(E9&gt;0,1,0)</f>
        <v>1</v>
      </c>
      <c r="V9" s="37">
        <f t="shared" ref="V9:V10" si="12">IFERROR(S9,0)</f>
        <v>84.222222222222229</v>
      </c>
      <c r="X9" s="37">
        <f t="shared" ref="X9:X10" si="13">100-(O9/H9*100)</f>
        <v>0</v>
      </c>
      <c r="Y9" s="109" t="e">
        <f t="shared" ref="Y9:Y10" si="14">100-(Q9/J9*100)</f>
        <v>#DIV/0!</v>
      </c>
      <c r="Z9" s="37">
        <f t="shared" ref="Z9:Z10" si="15">L9/E9*100</f>
        <v>91.666666666666657</v>
      </c>
      <c r="AA9" s="37">
        <f t="shared" ref="AA9:AA10" si="16">N9/G9*100</f>
        <v>85</v>
      </c>
      <c r="AB9" s="86">
        <f t="shared" ref="AB9:AB10" si="17">IF(X9&gt;24,AE9,AD9)</f>
        <v>76.000000000000014</v>
      </c>
      <c r="AC9" s="86" t="e">
        <f t="shared" ref="AC9:AC10" si="18">IF(Y9&gt;24,AG9,AF9)</f>
        <v>#DIV/0!</v>
      </c>
      <c r="AD9" s="37">
        <f t="shared" ref="AD9:AD10" si="19">((1.76*H9-O9)/H9)*100</f>
        <v>76.000000000000014</v>
      </c>
      <c r="AE9" s="37">
        <f t="shared" ref="AE9:AE10" si="20">76-((((1.76*H9-O9)/H9)*100)-100)</f>
        <v>99.999999999999986</v>
      </c>
      <c r="AF9" s="37" t="e">
        <f t="shared" si="3"/>
        <v>#DIV/0!</v>
      </c>
      <c r="AG9" s="37" t="e">
        <f t="shared" si="4"/>
        <v>#DIV/0!</v>
      </c>
      <c r="AH9" s="37">
        <f t="shared" ref="AH9:AH10" si="21">IFERROR(SUM(Z9:AC9),SUM(Z9:AB9))</f>
        <v>252.66666666666669</v>
      </c>
      <c r="AJ9" s="86"/>
      <c r="AK9" s="86"/>
      <c r="AL9" s="110">
        <f t="shared" ref="AL9:AL10" si="22">100-(O9/H9*100)</f>
        <v>0</v>
      </c>
      <c r="AM9" s="111" t="e">
        <f t="shared" ref="AM9:AM10" si="23">100-(Q9/J9*100)</f>
        <v>#DIV/0!</v>
      </c>
      <c r="AN9" s="86" t="e">
        <f t="shared" ref="AN9:AN10" si="24">IF(AND(AL9&gt;24,AM9&gt;24),(IFERROR(((L9/E9*100)+(N9/G9*100)+(76-((((1.76*H9-O9)/H9)*100)-100))+(76-((((1.76*J9-Q9)/J9)*100)-100))),((L9/E9*100)+(N9/G9*100)+(76-((((1.76*H9-O9)/H9)*100)-100))))),(IFERROR(((L9/E9*100)+(N9/G9*100)+(((1.76*H9-O9)/H9)*100))+(((1.76*J9-Q9)/J9)*100),((L9/E9*100)+(N9/G9*100)+(((1.76*H9-O9)/H9)*100)))))</f>
        <v>#DIV/0!</v>
      </c>
      <c r="AO9" s="86">
        <f t="shared" ref="AO9:AO10" si="25">IF(AL9&gt;24,(((L9/E9*100)+(N9/G9*100)+(76-((((1.76*H9-O9)/H9)*100)-100)))),(((L9/E9*100)+(N9/G9*100)+(((1.76*H9-O9)/H9)*100))))</f>
        <v>252.66666666666669</v>
      </c>
      <c r="AP9" s="37">
        <f t="shared" ref="AP9:AP10" si="26">IFERROR(AN9,AO9)</f>
        <v>252.66666666666669</v>
      </c>
    </row>
    <row r="10" spans="1:42" ht="24" customHeight="1" x14ac:dyDescent="0.2">
      <c r="A10" s="113">
        <v>3</v>
      </c>
      <c r="B10" s="114" t="str">
        <f>'FORM SKP'!B13</f>
        <v>Membuat laporan</v>
      </c>
      <c r="C10" s="115"/>
      <c r="D10" s="116"/>
      <c r="E10" s="117">
        <f>'FORM SKP'!F13</f>
        <v>6</v>
      </c>
      <c r="F10" s="118" t="str">
        <f>'FORM SKP'!G13</f>
        <v>laporan</v>
      </c>
      <c r="G10" s="119">
        <f>'FORM SKP'!H13</f>
        <v>100</v>
      </c>
      <c r="H10" s="117">
        <f>'FORM SKP'!I13</f>
        <v>12</v>
      </c>
      <c r="I10" s="120" t="str">
        <f>'FORM SKP'!J13</f>
        <v>bulan</v>
      </c>
      <c r="J10" s="121">
        <f>'FORM SKP'!K13</f>
        <v>0</v>
      </c>
      <c r="K10" s="116"/>
      <c r="L10" s="103" t="s">
        <v>86</v>
      </c>
      <c r="M10" s="104" t="s">
        <v>86</v>
      </c>
      <c r="N10" s="100" t="s">
        <v>86</v>
      </c>
      <c r="O10" s="103" t="s">
        <v>86</v>
      </c>
      <c r="P10" s="105" t="s">
        <v>86</v>
      </c>
      <c r="Q10" s="112"/>
      <c r="R10" s="107" t="s">
        <v>86</v>
      </c>
      <c r="S10" s="108" t="s">
        <v>86</v>
      </c>
      <c r="U10" s="173" t="s">
        <v>86</v>
      </c>
      <c r="V10" s="174" t="str">
        <f t="shared" si="12"/>
        <v>-</v>
      </c>
      <c r="X10" s="37" t="e">
        <f t="shared" si="13"/>
        <v>#VALUE!</v>
      </c>
      <c r="Y10" s="109" t="e">
        <f t="shared" si="14"/>
        <v>#DIV/0!</v>
      </c>
      <c r="Z10" s="37" t="e">
        <f t="shared" si="15"/>
        <v>#VALUE!</v>
      </c>
      <c r="AA10" s="37" t="e">
        <f t="shared" si="16"/>
        <v>#VALUE!</v>
      </c>
      <c r="AB10" s="86" t="e">
        <f t="shared" si="17"/>
        <v>#VALUE!</v>
      </c>
      <c r="AC10" s="86" t="e">
        <f t="shared" si="18"/>
        <v>#DIV/0!</v>
      </c>
      <c r="AD10" s="37" t="e">
        <f t="shared" si="19"/>
        <v>#VALUE!</v>
      </c>
      <c r="AE10" s="37" t="e">
        <f t="shared" si="20"/>
        <v>#VALUE!</v>
      </c>
      <c r="AF10" s="37" t="e">
        <f t="shared" si="3"/>
        <v>#DIV/0!</v>
      </c>
      <c r="AG10" s="37" t="e">
        <f t="shared" si="4"/>
        <v>#DIV/0!</v>
      </c>
      <c r="AH10" s="37" t="e">
        <f t="shared" si="21"/>
        <v>#VALUE!</v>
      </c>
      <c r="AL10" s="110" t="e">
        <f t="shared" si="22"/>
        <v>#VALUE!</v>
      </c>
      <c r="AM10" s="111" t="e">
        <f t="shared" si="23"/>
        <v>#DIV/0!</v>
      </c>
      <c r="AN10" s="86" t="e">
        <f t="shared" si="24"/>
        <v>#VALUE!</v>
      </c>
      <c r="AO10" s="86" t="e">
        <f t="shared" si="25"/>
        <v>#VALUE!</v>
      </c>
      <c r="AP10" s="37" t="e">
        <f t="shared" si="26"/>
        <v>#VALUE!</v>
      </c>
    </row>
    <row r="11" spans="1:42" ht="9.75" hidden="1" customHeight="1" x14ac:dyDescent="0.2">
      <c r="A11" s="122">
        <v>11</v>
      </c>
      <c r="B11" s="95" t="e">
        <f>'FORM SKP'!#REF!</f>
        <v>#REF!</v>
      </c>
      <c r="C11" s="123"/>
      <c r="D11" s="97"/>
      <c r="E11" s="103" t="e">
        <f>'FORM SKP'!#REF!</f>
        <v>#REF!</v>
      </c>
      <c r="F11" s="104" t="e">
        <f>'FORM SKP'!#REF!</f>
        <v>#REF!</v>
      </c>
      <c r="G11" s="100" t="e">
        <f>'FORM SKP'!#REF!</f>
        <v>#REF!</v>
      </c>
      <c r="H11" s="103" t="e">
        <f>'FORM SKP'!#REF!</f>
        <v>#REF!</v>
      </c>
      <c r="I11" s="105" t="e">
        <f>'FORM SKP'!#REF!</f>
        <v>#REF!</v>
      </c>
      <c r="J11" s="102" t="e">
        <f>'FORM SKP'!#REF!</f>
        <v>#REF!</v>
      </c>
      <c r="K11" s="97"/>
      <c r="L11" s="103"/>
      <c r="M11" s="104" t="e">
        <f t="shared" ref="M11:M12" si="27">F11</f>
        <v>#REF!</v>
      </c>
      <c r="N11" s="100"/>
      <c r="O11" s="103"/>
      <c r="P11" s="105" t="e">
        <f t="shared" ref="P11:P12" si="28">I11</f>
        <v>#REF!</v>
      </c>
      <c r="Q11" s="112"/>
      <c r="R11" s="107" t="e">
        <f t="shared" ref="R11:R12" si="29">AH11</f>
        <v>#REF!</v>
      </c>
      <c r="S11" s="108" t="e">
        <f t="shared" ref="S11:S12" si="30">IF(Q11="",R11/3,R11/4)</f>
        <v>#REF!</v>
      </c>
      <c r="U11" s="37" t="e">
        <f t="shared" ref="U11:U13" si="31">IF(E11&gt;0,1,0)</f>
        <v>#REF!</v>
      </c>
      <c r="V11" s="37">
        <f t="shared" ref="V11:V13" si="32">IFERROR(S11,0)</f>
        <v>0</v>
      </c>
      <c r="X11" s="37" t="e">
        <f t="shared" ref="X11:X13" si="33">100-(O11/H11*100)</f>
        <v>#REF!</v>
      </c>
      <c r="Y11" s="109" t="e">
        <f t="shared" ref="Y11:Y13" si="34">100-(Q11/J11*100)</f>
        <v>#REF!</v>
      </c>
      <c r="Z11" s="37" t="e">
        <f t="shared" ref="Z11:Z13" si="35">L11/E11*100</f>
        <v>#REF!</v>
      </c>
      <c r="AA11" s="37" t="e">
        <f t="shared" ref="AA11:AA13" si="36">N11/G11*100</f>
        <v>#REF!</v>
      </c>
      <c r="AB11" s="86" t="e">
        <f t="shared" ref="AB11:AB13" si="37">IF(X11&gt;24,AE11,AD11)</f>
        <v>#REF!</v>
      </c>
      <c r="AC11" s="86" t="e">
        <f t="shared" ref="AC11:AC13" si="38">IF(Y11&gt;24,AG11,AF11)</f>
        <v>#REF!</v>
      </c>
      <c r="AD11" s="37" t="e">
        <f t="shared" ref="AD11:AD13" si="39">((1.76*H11-O11)/H11)*100</f>
        <v>#REF!</v>
      </c>
      <c r="AE11" s="37" t="e">
        <f t="shared" ref="AE11:AE13" si="40">76-((((1.76*H11-O11)/H11)*100)-100)</f>
        <v>#REF!</v>
      </c>
      <c r="AF11" s="37" t="e">
        <f t="shared" ref="AF11:AF13" si="41">((1.76*J11-Q11)/J11)*100</f>
        <v>#REF!</v>
      </c>
      <c r="AG11" s="37" t="e">
        <f t="shared" ref="AG11:AG13" si="42">76-((((1.76*J11-Q11)/J11)*100)-100)</f>
        <v>#REF!</v>
      </c>
      <c r="AH11" s="37" t="e">
        <f t="shared" ref="AH11:AH13" si="43">IFERROR(SUM(Z11:AC11),SUM(Z11:AB11))</f>
        <v>#REF!</v>
      </c>
      <c r="AL11" s="86" t="e">
        <f t="shared" ref="AL11:AL13" si="44">100-(O11/H11*100)</f>
        <v>#REF!</v>
      </c>
      <c r="AM11" s="124" t="e">
        <f t="shared" ref="AM11:AM13" si="45">100-(Q11/J11*100)</f>
        <v>#REF!</v>
      </c>
      <c r="AN11" s="86" t="e">
        <f t="shared" ref="AN11:AN13" si="46">IF(AND(AL11&gt;24,AM11&gt;24),(IFERROR(((L11/E11*100)+(N11/G11*100)+(76-((((1.76*H11-O11)/H11)*100)-100))+(76-((((1.76*J11-Q11)/J11)*100)-100))),((L11/E11*100)+(N11/G11*100)+(76-((((1.76*H11-O11)/H11)*100)-100))))),(IFERROR(((L11/E11*100)+(N11/G11*100)+(((1.76*H11-O11)/H11)*100))+(((1.76*J11-Q11)/J11)*100),((L11/E11*100)+(N11/G11*100)+(((1.76*H11-O11)/H11)*100)))))</f>
        <v>#REF!</v>
      </c>
      <c r="AO11" s="86" t="e">
        <f t="shared" ref="AO11:AO13" si="47">IF(AL11&gt;24,(((L11/E11*100)+(N11/G11*100)+(76-((((1.76*H11-O11)/H11)*100)-100)))),(((L11/E11*100)+(N11/G11*100)+(((1.76*H11-O11)/H11)*100))))</f>
        <v>#REF!</v>
      </c>
      <c r="AP11" s="37" t="e">
        <f t="shared" ref="AP11:AP13" si="48">IFERROR(AN11,AO11)</f>
        <v>#REF!</v>
      </c>
    </row>
    <row r="12" spans="1:42" ht="0.75" hidden="1" customHeight="1" x14ac:dyDescent="0.2">
      <c r="A12" s="122">
        <v>12</v>
      </c>
      <c r="B12" s="95" t="e">
        <f>'FORM SKP'!#REF!</f>
        <v>#REF!</v>
      </c>
      <c r="C12" s="123"/>
      <c r="D12" s="97"/>
      <c r="E12" s="103" t="e">
        <f>'FORM SKP'!#REF!</f>
        <v>#REF!</v>
      </c>
      <c r="F12" s="104" t="e">
        <f>'FORM SKP'!#REF!</f>
        <v>#REF!</v>
      </c>
      <c r="G12" s="100" t="e">
        <f>'FORM SKP'!#REF!</f>
        <v>#REF!</v>
      </c>
      <c r="H12" s="103" t="e">
        <f>'FORM SKP'!#REF!</f>
        <v>#REF!</v>
      </c>
      <c r="I12" s="105" t="e">
        <f>'FORM SKP'!#REF!</f>
        <v>#REF!</v>
      </c>
      <c r="J12" s="102" t="e">
        <f>'FORM SKP'!#REF!</f>
        <v>#REF!</v>
      </c>
      <c r="K12" s="97"/>
      <c r="L12" s="103"/>
      <c r="M12" s="104" t="e">
        <f t="shared" si="27"/>
        <v>#REF!</v>
      </c>
      <c r="N12" s="100"/>
      <c r="O12" s="103"/>
      <c r="P12" s="105" t="e">
        <f t="shared" si="28"/>
        <v>#REF!</v>
      </c>
      <c r="Q12" s="112"/>
      <c r="R12" s="107" t="e">
        <f t="shared" si="29"/>
        <v>#REF!</v>
      </c>
      <c r="S12" s="108" t="e">
        <f t="shared" si="30"/>
        <v>#REF!</v>
      </c>
      <c r="U12" s="37" t="e">
        <f t="shared" si="31"/>
        <v>#REF!</v>
      </c>
      <c r="V12" s="37">
        <f t="shared" si="32"/>
        <v>0</v>
      </c>
      <c r="X12" s="37" t="e">
        <f t="shared" si="33"/>
        <v>#REF!</v>
      </c>
      <c r="Y12" s="109" t="e">
        <f t="shared" si="34"/>
        <v>#REF!</v>
      </c>
      <c r="Z12" s="37" t="e">
        <f t="shared" si="35"/>
        <v>#REF!</v>
      </c>
      <c r="AA12" s="37" t="e">
        <f t="shared" si="36"/>
        <v>#REF!</v>
      </c>
      <c r="AB12" s="86" t="e">
        <f t="shared" si="37"/>
        <v>#REF!</v>
      </c>
      <c r="AC12" s="86" t="e">
        <f t="shared" si="38"/>
        <v>#REF!</v>
      </c>
      <c r="AD12" s="37" t="e">
        <f t="shared" si="39"/>
        <v>#REF!</v>
      </c>
      <c r="AE12" s="37" t="e">
        <f t="shared" si="40"/>
        <v>#REF!</v>
      </c>
      <c r="AF12" s="37" t="e">
        <f t="shared" si="41"/>
        <v>#REF!</v>
      </c>
      <c r="AG12" s="37" t="e">
        <f t="shared" si="42"/>
        <v>#REF!</v>
      </c>
      <c r="AH12" s="37" t="e">
        <f t="shared" si="43"/>
        <v>#REF!</v>
      </c>
      <c r="AL12" s="86" t="e">
        <f t="shared" si="44"/>
        <v>#REF!</v>
      </c>
      <c r="AM12" s="124" t="e">
        <f t="shared" si="45"/>
        <v>#REF!</v>
      </c>
      <c r="AN12" s="86" t="e">
        <f t="shared" si="46"/>
        <v>#REF!</v>
      </c>
      <c r="AO12" s="86" t="e">
        <f t="shared" si="47"/>
        <v>#REF!</v>
      </c>
      <c r="AP12" s="37" t="e">
        <f t="shared" si="48"/>
        <v>#REF!</v>
      </c>
    </row>
    <row r="13" spans="1:42" ht="0.75" customHeight="1" x14ac:dyDescent="0.2">
      <c r="A13" s="122">
        <v>14</v>
      </c>
      <c r="B13" s="95" t="e">
        <f>'FORM SKP'!#REF!</f>
        <v>#REF!</v>
      </c>
      <c r="C13" s="123"/>
      <c r="D13" s="97"/>
      <c r="E13" s="103" t="e">
        <f>'FORM SKP'!#REF!</f>
        <v>#REF!</v>
      </c>
      <c r="F13" s="104" t="e">
        <f>'FORM SKP'!#REF!</f>
        <v>#REF!</v>
      </c>
      <c r="G13" s="100" t="e">
        <f>'FORM SKP'!#REF!</f>
        <v>#REF!</v>
      </c>
      <c r="H13" s="103" t="e">
        <f>'FORM SKP'!#REF!</f>
        <v>#REF!</v>
      </c>
      <c r="I13" s="105" t="e">
        <f>'FORM SKP'!#REF!</f>
        <v>#REF!</v>
      </c>
      <c r="J13" s="102" t="e">
        <f>'FORM SKP'!#REF!</f>
        <v>#REF!</v>
      </c>
      <c r="K13" s="97"/>
      <c r="L13" s="103"/>
      <c r="M13" s="104" t="e">
        <f t="shared" ref="M13" si="49">F13</f>
        <v>#REF!</v>
      </c>
      <c r="N13" s="100"/>
      <c r="O13" s="103"/>
      <c r="P13" s="105" t="e">
        <f t="shared" ref="P13" si="50">I13</f>
        <v>#REF!</v>
      </c>
      <c r="Q13" s="112"/>
      <c r="R13" s="107" t="e">
        <f t="shared" si="2"/>
        <v>#REF!</v>
      </c>
      <c r="S13" s="108" t="e">
        <f t="shared" si="10"/>
        <v>#REF!</v>
      </c>
      <c r="U13" s="37" t="e">
        <f t="shared" si="31"/>
        <v>#REF!</v>
      </c>
      <c r="V13" s="37">
        <f t="shared" si="32"/>
        <v>0</v>
      </c>
      <c r="X13" s="37" t="e">
        <f t="shared" si="33"/>
        <v>#REF!</v>
      </c>
      <c r="Y13" s="109" t="e">
        <f t="shared" si="34"/>
        <v>#REF!</v>
      </c>
      <c r="Z13" s="37" t="e">
        <f t="shared" si="35"/>
        <v>#REF!</v>
      </c>
      <c r="AA13" s="37" t="e">
        <f t="shared" si="36"/>
        <v>#REF!</v>
      </c>
      <c r="AB13" s="86" t="e">
        <f t="shared" si="37"/>
        <v>#REF!</v>
      </c>
      <c r="AC13" s="86" t="e">
        <f t="shared" si="38"/>
        <v>#REF!</v>
      </c>
      <c r="AD13" s="37" t="e">
        <f t="shared" si="39"/>
        <v>#REF!</v>
      </c>
      <c r="AE13" s="37" t="e">
        <f t="shared" si="40"/>
        <v>#REF!</v>
      </c>
      <c r="AF13" s="37" t="e">
        <f t="shared" si="41"/>
        <v>#REF!</v>
      </c>
      <c r="AG13" s="37" t="e">
        <f t="shared" si="42"/>
        <v>#REF!</v>
      </c>
      <c r="AH13" s="37" t="e">
        <f t="shared" si="43"/>
        <v>#REF!</v>
      </c>
      <c r="AL13" s="86" t="e">
        <f t="shared" si="44"/>
        <v>#REF!</v>
      </c>
      <c r="AM13" s="124" t="e">
        <f t="shared" si="45"/>
        <v>#REF!</v>
      </c>
      <c r="AN13" s="86" t="e">
        <f t="shared" si="46"/>
        <v>#REF!</v>
      </c>
      <c r="AO13" s="86" t="e">
        <f t="shared" si="47"/>
        <v>#REF!</v>
      </c>
      <c r="AP13" s="37" t="e">
        <f t="shared" si="48"/>
        <v>#REF!</v>
      </c>
    </row>
    <row r="14" spans="1:42" ht="15" customHeight="1" x14ac:dyDescent="0.2">
      <c r="A14" s="263" t="s">
        <v>69</v>
      </c>
      <c r="B14" s="263"/>
      <c r="C14" s="125"/>
      <c r="D14" s="108"/>
      <c r="E14" s="258"/>
      <c r="F14" s="259"/>
      <c r="G14" s="259"/>
      <c r="H14" s="259"/>
      <c r="I14" s="259"/>
      <c r="J14" s="260"/>
      <c r="K14" s="108"/>
      <c r="L14" s="258"/>
      <c r="M14" s="259"/>
      <c r="N14" s="259"/>
      <c r="O14" s="259"/>
      <c r="P14" s="259"/>
      <c r="Q14" s="259"/>
      <c r="R14" s="260"/>
      <c r="S14" s="108"/>
      <c r="Y14" s="109"/>
      <c r="AB14" s="86"/>
      <c r="AC14" s="86"/>
      <c r="AL14" s="86"/>
      <c r="AM14" s="124"/>
      <c r="AN14" s="86"/>
      <c r="AO14" s="86"/>
    </row>
    <row r="15" spans="1:42" ht="9.9499999999999993" customHeight="1" x14ac:dyDescent="0.2">
      <c r="A15" s="126"/>
      <c r="B15" s="250" t="s">
        <v>40</v>
      </c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2"/>
    </row>
    <row r="16" spans="1:42" ht="15.75" customHeight="1" x14ac:dyDescent="0.2">
      <c r="A16" s="126">
        <v>1</v>
      </c>
      <c r="B16" s="127" t="s">
        <v>24</v>
      </c>
      <c r="C16" s="127"/>
      <c r="D16" s="127"/>
      <c r="E16" s="256"/>
      <c r="F16" s="256"/>
      <c r="G16" s="256"/>
      <c r="H16" s="256"/>
      <c r="I16" s="256"/>
      <c r="J16" s="256"/>
      <c r="K16" s="128"/>
      <c r="L16" s="265"/>
      <c r="M16" s="265"/>
      <c r="N16" s="265"/>
      <c r="O16" s="265"/>
      <c r="P16" s="265"/>
      <c r="Q16" s="265"/>
      <c r="R16" s="126"/>
      <c r="S16" s="261"/>
      <c r="AA16" s="37" t="s">
        <v>34</v>
      </c>
      <c r="AK16" s="37" t="s">
        <v>30</v>
      </c>
      <c r="AM16" s="86"/>
    </row>
    <row r="17" spans="1:39" ht="15.75" customHeight="1" x14ac:dyDescent="0.2">
      <c r="A17" s="126"/>
      <c r="B17" s="127" t="s">
        <v>24</v>
      </c>
      <c r="C17" s="127"/>
      <c r="D17" s="127"/>
      <c r="E17" s="256"/>
      <c r="F17" s="256"/>
      <c r="G17" s="256"/>
      <c r="H17" s="256"/>
      <c r="I17" s="256"/>
      <c r="J17" s="256"/>
      <c r="K17" s="128"/>
      <c r="L17" s="265"/>
      <c r="M17" s="265"/>
      <c r="N17" s="265"/>
      <c r="O17" s="265"/>
      <c r="P17" s="265"/>
      <c r="Q17" s="265"/>
      <c r="R17" s="126"/>
      <c r="S17" s="261"/>
      <c r="AA17" s="37" t="s">
        <v>35</v>
      </c>
      <c r="AK17" s="37" t="s">
        <v>31</v>
      </c>
      <c r="AM17" s="86"/>
    </row>
    <row r="18" spans="1:39" ht="15.75" customHeight="1" x14ac:dyDescent="0.2">
      <c r="A18" s="126">
        <v>2</v>
      </c>
      <c r="B18" s="127" t="s">
        <v>25</v>
      </c>
      <c r="C18" s="127"/>
      <c r="D18" s="127"/>
      <c r="E18" s="256"/>
      <c r="F18" s="256"/>
      <c r="G18" s="256"/>
      <c r="H18" s="256"/>
      <c r="I18" s="256"/>
      <c r="J18" s="256"/>
      <c r="K18" s="128"/>
      <c r="L18" s="265"/>
      <c r="M18" s="265"/>
      <c r="N18" s="265"/>
      <c r="O18" s="265"/>
      <c r="P18" s="265"/>
      <c r="Q18" s="265"/>
      <c r="R18" s="126"/>
      <c r="S18" s="261"/>
      <c r="AM18" s="86"/>
    </row>
    <row r="19" spans="1:39" ht="15.75" customHeight="1" x14ac:dyDescent="0.2">
      <c r="A19" s="126"/>
      <c r="B19" s="127" t="s">
        <v>25</v>
      </c>
      <c r="C19" s="127"/>
      <c r="D19" s="127"/>
      <c r="E19" s="256"/>
      <c r="F19" s="256"/>
      <c r="G19" s="256"/>
      <c r="H19" s="256"/>
      <c r="I19" s="256"/>
      <c r="J19" s="256"/>
      <c r="K19" s="128"/>
      <c r="L19" s="265"/>
      <c r="M19" s="265"/>
      <c r="N19" s="265"/>
      <c r="O19" s="265"/>
      <c r="P19" s="265"/>
      <c r="Q19" s="265"/>
      <c r="R19" s="126"/>
      <c r="S19" s="261"/>
      <c r="Y19" s="37" t="e">
        <f>SUM(#REF!)</f>
        <v>#REF!</v>
      </c>
    </row>
    <row r="20" spans="1:39" ht="15.75" customHeight="1" x14ac:dyDescent="0.2">
      <c r="A20" s="129"/>
      <c r="B20" s="130"/>
      <c r="C20" s="130"/>
      <c r="D20" s="130"/>
      <c r="E20" s="131"/>
      <c r="F20" s="131"/>
      <c r="G20" s="131"/>
      <c r="H20" s="131"/>
      <c r="I20" s="131"/>
      <c r="J20" s="131"/>
      <c r="K20" s="132"/>
      <c r="L20" s="133"/>
      <c r="M20" s="133"/>
      <c r="N20" s="133"/>
      <c r="O20" s="133"/>
      <c r="P20" s="133"/>
      <c r="Q20" s="133"/>
      <c r="R20" s="134"/>
      <c r="S20" s="135"/>
    </row>
    <row r="21" spans="1:39" ht="13.5" customHeight="1" x14ac:dyDescent="0.2">
      <c r="A21" s="248" t="s">
        <v>17</v>
      </c>
      <c r="B21" s="248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136">
        <f>(SUM(V8:V10)/U21)+S16+S18</f>
        <v>85.611111111111114</v>
      </c>
      <c r="U21" s="37">
        <f>SUM(U8:U10)</f>
        <v>2</v>
      </c>
    </row>
    <row r="22" spans="1:39" ht="13.5" customHeight="1" x14ac:dyDescent="0.2">
      <c r="A22" s="248"/>
      <c r="B22" s="248"/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137" t="str">
        <f>IF(S21&lt;=50,"(Buruk)",IF(S21&lt;=60,"(Sedang)",IF(S21&lt;=75,"(Cukup)",IF(S21&lt;=90.99,"(Baik)","(Sangat Baik)"))))</f>
        <v>(Baik)</v>
      </c>
    </row>
    <row r="23" spans="1:39" ht="7.5" customHeight="1" x14ac:dyDescent="0.2"/>
    <row r="24" spans="1:39" x14ac:dyDescent="0.2">
      <c r="N24" s="246" t="s">
        <v>97</v>
      </c>
      <c r="O24" s="246"/>
      <c r="P24" s="246"/>
      <c r="Q24" s="246"/>
      <c r="R24" s="246"/>
      <c r="S24" s="246"/>
    </row>
    <row r="25" spans="1:39" x14ac:dyDescent="0.2">
      <c r="N25" s="246" t="s">
        <v>22</v>
      </c>
      <c r="O25" s="246"/>
      <c r="P25" s="246"/>
      <c r="Q25" s="246"/>
      <c r="R25" s="246"/>
      <c r="S25" s="246"/>
    </row>
    <row r="26" spans="1:39" ht="23.25" customHeight="1" x14ac:dyDescent="0.2">
      <c r="B26" s="175" t="s">
        <v>101</v>
      </c>
      <c r="U26" s="37">
        <f>R8/3</f>
        <v>87</v>
      </c>
    </row>
    <row r="27" spans="1:39" ht="23.25" customHeight="1" x14ac:dyDescent="0.2">
      <c r="B27" s="175" t="s">
        <v>122</v>
      </c>
    </row>
    <row r="28" spans="1:39" x14ac:dyDescent="0.2">
      <c r="N28" s="264" t="str">
        <f>'FORM SKP'!A21</f>
        <v>Purwati, S.E.</v>
      </c>
      <c r="O28" s="264"/>
      <c r="P28" s="264"/>
      <c r="Q28" s="264"/>
      <c r="R28" s="264"/>
      <c r="S28" s="264"/>
    </row>
    <row r="29" spans="1:39" x14ac:dyDescent="0.2">
      <c r="N29" s="246" t="str">
        <f>'FORM SKP'!A22</f>
        <v>NIP 19740101 199610 2 012</v>
      </c>
      <c r="O29" s="246"/>
      <c r="P29" s="246"/>
      <c r="Q29" s="246"/>
      <c r="R29" s="246"/>
      <c r="S29" s="246"/>
    </row>
  </sheetData>
  <mergeCells count="39">
    <mergeCell ref="R5:R6"/>
    <mergeCell ref="N28:S28"/>
    <mergeCell ref="E18:J18"/>
    <mergeCell ref="L16:Q16"/>
    <mergeCell ref="E17:J17"/>
    <mergeCell ref="N24:S24"/>
    <mergeCell ref="L18:Q18"/>
    <mergeCell ref="L17:Q17"/>
    <mergeCell ref="S18:S19"/>
    <mergeCell ref="L19:Q19"/>
    <mergeCell ref="E19:J19"/>
    <mergeCell ref="E14:J14"/>
    <mergeCell ref="N25:S25"/>
    <mergeCell ref="N29:S29"/>
    <mergeCell ref="E16:J16"/>
    <mergeCell ref="A21:R22"/>
    <mergeCell ref="E7:F7"/>
    <mergeCell ref="L14:R14"/>
    <mergeCell ref="S16:S17"/>
    <mergeCell ref="O7:P7"/>
    <mergeCell ref="A14:B14"/>
    <mergeCell ref="L7:M7"/>
    <mergeCell ref="H7:I7"/>
    <mergeCell ref="A2:R2"/>
    <mergeCell ref="E6:F6"/>
    <mergeCell ref="S5:S6"/>
    <mergeCell ref="A1:S1"/>
    <mergeCell ref="B15:S15"/>
    <mergeCell ref="L5:Q5"/>
    <mergeCell ref="E5:J5"/>
    <mergeCell ref="O6:P6"/>
    <mergeCell ref="L6:M6"/>
    <mergeCell ref="H6:I6"/>
    <mergeCell ref="L4:S4"/>
    <mergeCell ref="A5:A6"/>
    <mergeCell ref="B5:B6"/>
    <mergeCell ref="L3:S3"/>
    <mergeCell ref="D5:D6"/>
    <mergeCell ref="K5:K6"/>
  </mergeCells>
  <pageMargins left="0.75" right="0.74803149606299213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V35"/>
  <sheetViews>
    <sheetView zoomScale="130" workbookViewId="0">
      <selection activeCell="N5" sqref="N5"/>
    </sheetView>
  </sheetViews>
  <sheetFormatPr defaultColWidth="9" defaultRowHeight="12.75" x14ac:dyDescent="0.2"/>
  <cols>
    <col min="1" max="1" width="5.28515625" style="37" customWidth="1"/>
    <col min="2" max="2" width="3.42578125" style="37" customWidth="1"/>
    <col min="3" max="3" width="1.7109375" style="37" customWidth="1"/>
    <col min="4" max="4" width="9.28515625" style="37" customWidth="1"/>
    <col min="5" max="5" width="7.140625" style="37" customWidth="1"/>
    <col min="6" max="6" width="13.28515625" style="37" customWidth="1"/>
    <col min="7" max="7" width="6.28515625" style="37" customWidth="1"/>
    <col min="8" max="8" width="6" style="37" customWidth="1"/>
    <col min="9" max="9" width="11.5703125" style="37" customWidth="1"/>
    <col min="10" max="10" width="29.140625" style="37" customWidth="1"/>
    <col min="11" max="256" width="9.140625" style="37" customWidth="1"/>
  </cols>
  <sheetData>
    <row r="1" spans="1:10" ht="21.75" customHeight="1" x14ac:dyDescent="0.2">
      <c r="A1" s="249" t="s">
        <v>41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ht="13.5" customHeight="1" x14ac:dyDescent="0.2"/>
    <row r="3" spans="1:10" ht="21.75" customHeight="1" x14ac:dyDescent="0.2">
      <c r="A3" s="37" t="s">
        <v>3</v>
      </c>
      <c r="C3" s="37" t="s">
        <v>67</v>
      </c>
      <c r="D3" s="37" t="str">
        <f>'FORM SKP'!H4</f>
        <v>M. Setiono</v>
      </c>
    </row>
    <row r="4" spans="1:10" ht="21.75" customHeight="1" x14ac:dyDescent="0.2">
      <c r="A4" s="37" t="s">
        <v>4</v>
      </c>
      <c r="C4" s="37" t="s">
        <v>67</v>
      </c>
      <c r="D4" s="37" t="str">
        <f>'FORM SKP'!H5</f>
        <v>19761206 199903 1 001</v>
      </c>
    </row>
    <row r="5" spans="1:10" ht="13.5" customHeight="1" x14ac:dyDescent="0.2"/>
    <row r="6" spans="1:10" ht="35.25" customHeight="1" x14ac:dyDescent="0.2">
      <c r="A6" s="135" t="s">
        <v>42</v>
      </c>
      <c r="B6" s="261" t="s">
        <v>43</v>
      </c>
      <c r="C6" s="261"/>
      <c r="D6" s="261"/>
      <c r="E6" s="261" t="s">
        <v>44</v>
      </c>
      <c r="F6" s="261"/>
      <c r="G6" s="261"/>
      <c r="H6" s="261"/>
      <c r="I6" s="261"/>
      <c r="J6" s="138" t="s">
        <v>56</v>
      </c>
    </row>
    <row r="7" spans="1:10" x14ac:dyDescent="0.2">
      <c r="A7" s="139">
        <v>1</v>
      </c>
      <c r="B7" s="261">
        <v>2</v>
      </c>
      <c r="C7" s="261"/>
      <c r="D7" s="261"/>
      <c r="E7" s="261">
        <v>3</v>
      </c>
      <c r="F7" s="261"/>
      <c r="G7" s="261"/>
      <c r="H7" s="261"/>
      <c r="I7" s="261"/>
      <c r="J7" s="139">
        <v>4</v>
      </c>
    </row>
    <row r="8" spans="1:10" ht="21" customHeight="1" x14ac:dyDescent="0.2">
      <c r="A8" s="140"/>
      <c r="B8" s="141"/>
      <c r="C8" s="142"/>
      <c r="D8" s="142"/>
      <c r="E8" s="141"/>
      <c r="F8" s="142"/>
      <c r="G8" s="142"/>
      <c r="H8" s="142"/>
      <c r="I8" s="143"/>
      <c r="J8" s="140"/>
    </row>
    <row r="9" spans="1:10" ht="21" customHeight="1" x14ac:dyDescent="0.2">
      <c r="A9" s="144">
        <v>1</v>
      </c>
      <c r="B9" s="267" t="str">
        <f>PENGUKURAN!A4</f>
        <v>4  Januari  s.d 30 Juni 2021</v>
      </c>
      <c r="C9" s="270"/>
      <c r="D9" s="271"/>
      <c r="E9" s="145" t="s">
        <v>119</v>
      </c>
      <c r="F9" s="146"/>
      <c r="G9" s="146"/>
      <c r="H9" s="146"/>
      <c r="I9" s="147"/>
      <c r="J9" s="148"/>
    </row>
    <row r="10" spans="1:10" ht="21" customHeight="1" x14ac:dyDescent="0.2">
      <c r="A10" s="148"/>
      <c r="B10" s="267"/>
      <c r="C10" s="270"/>
      <c r="D10" s="271"/>
      <c r="E10" s="149">
        <f>PENGUKURAN!$S$21</f>
        <v>85.611111111111114</v>
      </c>
      <c r="F10" s="146" t="s">
        <v>45</v>
      </c>
      <c r="G10" s="146"/>
      <c r="H10" s="146"/>
      <c r="I10" s="147"/>
      <c r="J10" s="148"/>
    </row>
    <row r="11" spans="1:10" ht="21" customHeight="1" x14ac:dyDescent="0.2">
      <c r="A11" s="148"/>
      <c r="B11" s="267"/>
      <c r="C11" s="268"/>
      <c r="D11" s="269"/>
      <c r="E11" s="145" t="s">
        <v>46</v>
      </c>
      <c r="F11" s="146"/>
      <c r="G11" s="146"/>
      <c r="H11" s="146"/>
      <c r="I11" s="147"/>
      <c r="J11" s="148"/>
    </row>
    <row r="12" spans="1:10" ht="21" customHeight="1" x14ac:dyDescent="0.2">
      <c r="A12" s="148"/>
      <c r="B12" s="150"/>
      <c r="C12" s="79"/>
      <c r="D12" s="79"/>
      <c r="E12" s="150" t="s">
        <v>47</v>
      </c>
      <c r="F12" s="79"/>
      <c r="G12" s="151" t="s">
        <v>53</v>
      </c>
      <c r="H12" s="152">
        <v>85</v>
      </c>
      <c r="I12" s="153" t="str">
        <f>IF(H12&lt;=50,"(Buruk)",IF(H12&lt;=60,"(Kurang)",IF(H12&lt;=75,"(Cukup)",IF(H12&lt;=90.99,"(Baik)","(Sangat Baik)"))))</f>
        <v>(Baik)</v>
      </c>
      <c r="J12" s="266" t="str">
        <f>'FORM SKP'!C7</f>
        <v>Kasi Mutasi</v>
      </c>
    </row>
    <row r="13" spans="1:10" ht="21" customHeight="1" x14ac:dyDescent="0.2">
      <c r="A13" s="148"/>
      <c r="B13" s="150"/>
      <c r="C13" s="79"/>
      <c r="D13" s="79"/>
      <c r="E13" s="150" t="s">
        <v>48</v>
      </c>
      <c r="F13" s="79"/>
      <c r="G13" s="151" t="s">
        <v>53</v>
      </c>
      <c r="H13" s="152">
        <v>84</v>
      </c>
      <c r="I13" s="153" t="str">
        <f t="shared" ref="I13:I17" si="0">IF(H13&lt;=50,"(Buruk)",IF(H13&lt;=60,"(Kurang)",IF(H13&lt;=75,"(Cukup)",IF(H13&lt;=90.99,"(Baik)","(Sangat Baik)"))))</f>
        <v>(Baik)</v>
      </c>
      <c r="J13" s="266"/>
    </row>
    <row r="14" spans="1:10" ht="21" customHeight="1" x14ac:dyDescent="0.2">
      <c r="A14" s="148"/>
      <c r="B14" s="150"/>
      <c r="C14" s="79"/>
      <c r="D14" s="79"/>
      <c r="E14" s="150" t="s">
        <v>49</v>
      </c>
      <c r="F14" s="79"/>
      <c r="G14" s="151" t="s">
        <v>53</v>
      </c>
      <c r="H14" s="152">
        <v>83</v>
      </c>
      <c r="I14" s="153" t="str">
        <f t="shared" si="0"/>
        <v>(Baik)</v>
      </c>
      <c r="J14" s="43"/>
    </row>
    <row r="15" spans="1:10" ht="21" customHeight="1" x14ac:dyDescent="0.2">
      <c r="A15" s="148"/>
      <c r="B15" s="150"/>
      <c r="C15" s="79"/>
      <c r="D15" s="79"/>
      <c r="E15" s="150" t="s">
        <v>50</v>
      </c>
      <c r="F15" s="79"/>
      <c r="G15" s="151" t="s">
        <v>53</v>
      </c>
      <c r="H15" s="152">
        <v>82</v>
      </c>
      <c r="I15" s="153" t="str">
        <f t="shared" si="0"/>
        <v>(Baik)</v>
      </c>
      <c r="J15" s="43"/>
    </row>
    <row r="16" spans="1:10" ht="21" customHeight="1" x14ac:dyDescent="0.2">
      <c r="A16" s="148"/>
      <c r="B16" s="150"/>
      <c r="C16" s="79"/>
      <c r="D16" s="79"/>
      <c r="E16" s="150" t="s">
        <v>51</v>
      </c>
      <c r="F16" s="79"/>
      <c r="G16" s="151" t="s">
        <v>53</v>
      </c>
      <c r="H16" s="152">
        <v>81</v>
      </c>
      <c r="I16" s="153" t="str">
        <f t="shared" si="0"/>
        <v>(Baik)</v>
      </c>
      <c r="J16" s="154" t="str">
        <f>'FORM SKP'!C4</f>
        <v>Purwati, S.E.</v>
      </c>
    </row>
    <row r="17" spans="1:10" ht="21" customHeight="1" x14ac:dyDescent="0.2">
      <c r="A17" s="148"/>
      <c r="B17" s="150"/>
      <c r="C17" s="79"/>
      <c r="D17" s="79"/>
      <c r="E17" s="155" t="s">
        <v>52</v>
      </c>
      <c r="F17" s="156"/>
      <c r="G17" s="157" t="s">
        <v>53</v>
      </c>
      <c r="H17" s="152"/>
      <c r="I17" s="158" t="str">
        <f t="shared" si="0"/>
        <v>(Buruk)</v>
      </c>
      <c r="J17" s="144" t="str">
        <f>"NIP "&amp;'FORM SKP'!C5</f>
        <v>NIP 19740101 199610 2 012</v>
      </c>
    </row>
    <row r="18" spans="1:10" ht="21" customHeight="1" x14ac:dyDescent="0.2">
      <c r="A18" s="148"/>
      <c r="B18" s="150"/>
      <c r="C18" s="79"/>
      <c r="D18" s="159"/>
      <c r="E18" s="141" t="s">
        <v>54</v>
      </c>
      <c r="F18" s="142"/>
      <c r="G18" s="160" t="s">
        <v>53</v>
      </c>
      <c r="H18" s="69">
        <f>SUM(H12:H17)</f>
        <v>415</v>
      </c>
      <c r="I18" s="142"/>
      <c r="J18" s="148"/>
    </row>
    <row r="19" spans="1:10" ht="21" customHeight="1" x14ac:dyDescent="0.2">
      <c r="A19" s="148"/>
      <c r="B19" s="150"/>
      <c r="C19" s="79"/>
      <c r="D19" s="159"/>
      <c r="E19" s="150" t="s">
        <v>55</v>
      </c>
      <c r="F19" s="79"/>
      <c r="G19" s="151" t="s">
        <v>53</v>
      </c>
      <c r="H19" s="152">
        <f>IF(H17="",H18/5,H18/6)</f>
        <v>83</v>
      </c>
      <c r="I19" s="153" t="str">
        <f>IF(H19&lt;=50,"(Buruk)",IF(H19&lt;=60,"(Kurang)",IF(H19&lt;=75,"(Cukup)",IF(H19&lt;=90.99,"(Baik)","(Sangat Baik)"))))</f>
        <v>(Baik)</v>
      </c>
      <c r="J19" s="148"/>
    </row>
    <row r="20" spans="1:10" ht="21" customHeight="1" x14ac:dyDescent="0.2">
      <c r="A20" s="161"/>
      <c r="B20" s="155"/>
      <c r="C20" s="156"/>
      <c r="D20" s="162"/>
      <c r="E20" s="155"/>
      <c r="F20" s="156"/>
      <c r="G20" s="156"/>
      <c r="H20" s="156"/>
      <c r="I20" s="162"/>
      <c r="J20" s="161"/>
    </row>
    <row r="25" spans="1:10" x14ac:dyDescent="0.2">
      <c r="J25" s="86"/>
    </row>
    <row r="28" spans="1:10" x14ac:dyDescent="0.2">
      <c r="J28" s="163"/>
    </row>
    <row r="35" spans="9:9" x14ac:dyDescent="0.2">
      <c r="I35" s="164"/>
    </row>
  </sheetData>
  <mergeCells count="8">
    <mergeCell ref="A1:J1"/>
    <mergeCell ref="J12:J13"/>
    <mergeCell ref="B6:D6"/>
    <mergeCell ref="B7:D7"/>
    <mergeCell ref="E6:I6"/>
    <mergeCell ref="E7:I7"/>
    <mergeCell ref="B11:D11"/>
    <mergeCell ref="B9:D10"/>
  </mergeCells>
  <pageMargins left="0.61" right="0.43307086614173229" top="0.74803149606299213" bottom="0.74803149606299213" header="0.31496062992125984" footer="0.31496062992125984"/>
  <pageSetup paperSize="5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E21"/>
  <sheetViews>
    <sheetView topLeftCell="A33" workbookViewId="0">
      <selection activeCell="D47" sqref="D47"/>
    </sheetView>
  </sheetViews>
  <sheetFormatPr defaultRowHeight="20.100000000000001" customHeight="1" x14ac:dyDescent="0.2"/>
  <cols>
    <col min="1" max="1" width="4" style="179" customWidth="1"/>
    <col min="2" max="2" width="16.7109375" style="179" customWidth="1"/>
    <col min="3" max="3" width="24.5703125" style="179" customWidth="1"/>
    <col min="4" max="4" width="21.42578125" style="179" customWidth="1"/>
    <col min="5" max="5" width="22.28515625" style="179" customWidth="1"/>
    <col min="6" max="16384" width="9.140625" style="179"/>
  </cols>
  <sheetData>
    <row r="1" spans="1:5" s="176" customFormat="1" ht="20.100000000000001" customHeight="1" x14ac:dyDescent="0.2">
      <c r="B1" s="294" t="s">
        <v>102</v>
      </c>
      <c r="C1" s="294"/>
      <c r="D1" s="294"/>
      <c r="E1" s="294"/>
    </row>
    <row r="2" spans="1:5" s="176" customFormat="1" ht="20.100000000000001" customHeight="1" x14ac:dyDescent="0.2"/>
    <row r="3" spans="1:5" s="176" customFormat="1" ht="20.100000000000001" customHeight="1" x14ac:dyDescent="0.2">
      <c r="A3" s="295" t="s">
        <v>66</v>
      </c>
      <c r="B3" s="296"/>
      <c r="C3" s="297"/>
      <c r="D3" s="293" t="s">
        <v>103</v>
      </c>
      <c r="E3" s="293"/>
    </row>
    <row r="4" spans="1:5" s="176" customFormat="1" ht="20.100000000000001" customHeight="1" x14ac:dyDescent="0.2">
      <c r="A4" s="273" t="s">
        <v>104</v>
      </c>
      <c r="B4" s="273"/>
      <c r="C4" s="177" t="str">
        <f>'DATA SKP'!E13</f>
        <v>Purwati, S.E.</v>
      </c>
      <c r="D4" s="177" t="s">
        <v>104</v>
      </c>
      <c r="E4" s="177" t="str">
        <f>'DATA SKP'!E7</f>
        <v>M. Setiono</v>
      </c>
    </row>
    <row r="5" spans="1:5" s="176" customFormat="1" ht="20.100000000000001" customHeight="1" x14ac:dyDescent="0.2">
      <c r="A5" s="273" t="s">
        <v>4</v>
      </c>
      <c r="B5" s="273"/>
      <c r="C5" s="177" t="str">
        <f>'DATA SKP'!E14</f>
        <v>19740101 199610 2 012</v>
      </c>
      <c r="D5" s="177" t="s">
        <v>4</v>
      </c>
      <c r="E5" s="177" t="str">
        <f>'DATA SKP'!E8</f>
        <v>19761206 199903 1 001</v>
      </c>
    </row>
    <row r="6" spans="1:5" s="176" customFormat="1" ht="20.100000000000001" customHeight="1" x14ac:dyDescent="0.2">
      <c r="A6" s="273" t="s">
        <v>105</v>
      </c>
      <c r="B6" s="273"/>
      <c r="C6" s="177" t="str">
        <f>'DATA SKP'!E15</f>
        <v>Penata (III/c)</v>
      </c>
      <c r="D6" s="177" t="s">
        <v>105</v>
      </c>
      <c r="E6" s="177" t="str">
        <f>'DATA SKP'!E9</f>
        <v>Penata Muda (III/a)</v>
      </c>
    </row>
    <row r="7" spans="1:5" s="176" customFormat="1" ht="20.100000000000001" customHeight="1" x14ac:dyDescent="0.2">
      <c r="A7" s="288" t="s">
        <v>106</v>
      </c>
      <c r="B7" s="289"/>
      <c r="C7" s="178" t="str">
        <f>'DATA SKP'!E16</f>
        <v>Kasi Mutasi</v>
      </c>
      <c r="D7" s="178" t="s">
        <v>106</v>
      </c>
      <c r="E7" s="178" t="str">
        <f>'DATA SKP'!E10</f>
        <v>Pengelola Kepegawaian</v>
      </c>
    </row>
    <row r="8" spans="1:5" s="176" customFormat="1" ht="20.100000000000001" customHeight="1" x14ac:dyDescent="0.2">
      <c r="A8" s="273" t="s">
        <v>76</v>
      </c>
      <c r="B8" s="273"/>
      <c r="C8" s="177" t="str">
        <f>'DATA SKP'!E17</f>
        <v>BKPSDM Kab. Banyumas</v>
      </c>
      <c r="D8" s="177" t="s">
        <v>76</v>
      </c>
      <c r="E8" s="177" t="str">
        <f>'DATA SKP'!E11</f>
        <v>BKPSDM Kab. Banyumas</v>
      </c>
    </row>
    <row r="9" spans="1:5" s="176" customFormat="1" ht="20.100000000000001" customHeight="1" x14ac:dyDescent="0.2">
      <c r="A9" s="273" t="s">
        <v>107</v>
      </c>
      <c r="B9" s="273"/>
      <c r="C9" s="290" t="s">
        <v>108</v>
      </c>
      <c r="D9" s="291"/>
      <c r="E9" s="292"/>
    </row>
    <row r="10" spans="1:5" s="176" customFormat="1" ht="20.100000000000001" customHeight="1" x14ac:dyDescent="0.2">
      <c r="A10" s="293" t="s">
        <v>68</v>
      </c>
      <c r="B10" s="293"/>
      <c r="C10" s="293"/>
      <c r="D10" s="293" t="s">
        <v>109</v>
      </c>
      <c r="E10" s="293"/>
    </row>
    <row r="11" spans="1:5" s="176" customFormat="1" ht="20.100000000000001" customHeight="1" x14ac:dyDescent="0.2">
      <c r="A11" s="177" t="s">
        <v>61</v>
      </c>
      <c r="B11" s="273" t="s">
        <v>110</v>
      </c>
      <c r="C11" s="273"/>
      <c r="D11" s="274">
        <f>PENGUKURAN!S21</f>
        <v>85.611111111111114</v>
      </c>
      <c r="E11" s="275"/>
    </row>
    <row r="12" spans="1:5" s="176" customFormat="1" ht="20.100000000000001" customHeight="1" x14ac:dyDescent="0.2">
      <c r="A12" s="177" t="s">
        <v>62</v>
      </c>
      <c r="B12" s="273" t="s">
        <v>111</v>
      </c>
      <c r="C12" s="273"/>
      <c r="D12" s="276">
        <f>'PERILAKU KERJA'!H19</f>
        <v>83</v>
      </c>
      <c r="E12" s="277"/>
    </row>
    <row r="13" spans="1:5" s="176" customFormat="1" ht="20.100000000000001" customHeight="1" x14ac:dyDescent="0.2">
      <c r="A13" s="278" t="s">
        <v>112</v>
      </c>
      <c r="B13" s="279"/>
      <c r="C13" s="280"/>
      <c r="D13" s="281">
        <f>(D11*60%)+(D12*40%)</f>
        <v>84.566666666666663</v>
      </c>
      <c r="E13" s="282"/>
    </row>
    <row r="14" spans="1:5" s="176" customFormat="1" ht="20.100000000000001" customHeight="1" x14ac:dyDescent="0.2">
      <c r="A14" s="285" t="s">
        <v>113</v>
      </c>
      <c r="B14" s="286"/>
      <c r="C14" s="287"/>
      <c r="D14" s="283"/>
      <c r="E14" s="284"/>
    </row>
    <row r="15" spans="1:5" s="176" customFormat="1" ht="20.100000000000001" customHeight="1" x14ac:dyDescent="0.2"/>
    <row r="16" spans="1:5" s="176" customFormat="1" ht="20.100000000000001" customHeight="1" x14ac:dyDescent="0.2">
      <c r="B16" s="272" t="s">
        <v>114</v>
      </c>
      <c r="C16" s="272"/>
      <c r="D16" s="272" t="s">
        <v>97</v>
      </c>
      <c r="E16" s="272"/>
    </row>
    <row r="17" spans="2:5" s="176" customFormat="1" ht="20.100000000000001" customHeight="1" x14ac:dyDescent="0.2">
      <c r="B17" s="272" t="s">
        <v>22</v>
      </c>
      <c r="C17" s="272"/>
      <c r="D17" s="272" t="s">
        <v>115</v>
      </c>
      <c r="E17" s="272"/>
    </row>
    <row r="18" spans="2:5" s="176" customFormat="1" ht="20.100000000000001" customHeight="1" x14ac:dyDescent="0.2"/>
    <row r="19" spans="2:5" s="176" customFormat="1" ht="36.75" customHeight="1" x14ac:dyDescent="0.2"/>
    <row r="20" spans="2:5" s="176" customFormat="1" ht="20.100000000000001" customHeight="1" x14ac:dyDescent="0.2">
      <c r="B20" s="272" t="str">
        <f>'DATA SKP'!E13</f>
        <v>Purwati, S.E.</v>
      </c>
      <c r="C20" s="272"/>
      <c r="D20" s="272" t="str">
        <f>'DATA SKP'!E7</f>
        <v>M. Setiono</v>
      </c>
      <c r="E20" s="272"/>
    </row>
    <row r="21" spans="2:5" s="176" customFormat="1" ht="20.100000000000001" customHeight="1" x14ac:dyDescent="0.2">
      <c r="B21" s="272" t="str">
        <f>'DATA SKP'!E14</f>
        <v>19740101 199610 2 012</v>
      </c>
      <c r="C21" s="272"/>
      <c r="D21" s="272" t="str">
        <f>'DATA SKP'!E8</f>
        <v>19761206 199903 1 001</v>
      </c>
      <c r="E21" s="272"/>
    </row>
  </sheetData>
  <mergeCells count="27">
    <mergeCell ref="A6:B6"/>
    <mergeCell ref="B1:E1"/>
    <mergeCell ref="A3:C3"/>
    <mergeCell ref="D3:E3"/>
    <mergeCell ref="A4:B4"/>
    <mergeCell ref="A5:B5"/>
    <mergeCell ref="A7:B7"/>
    <mergeCell ref="A8:B8"/>
    <mergeCell ref="A9:B9"/>
    <mergeCell ref="C9:E9"/>
    <mergeCell ref="A10:C10"/>
    <mergeCell ref="D10:E10"/>
    <mergeCell ref="B11:C11"/>
    <mergeCell ref="D11:E11"/>
    <mergeCell ref="B12:C12"/>
    <mergeCell ref="D12:E12"/>
    <mergeCell ref="A13:C13"/>
    <mergeCell ref="D13:E14"/>
    <mergeCell ref="A14:C14"/>
    <mergeCell ref="B21:C21"/>
    <mergeCell ref="D21:E21"/>
    <mergeCell ref="B16:C16"/>
    <mergeCell ref="D16:E16"/>
    <mergeCell ref="B17:C17"/>
    <mergeCell ref="D17:E17"/>
    <mergeCell ref="B20:C20"/>
    <mergeCell ref="D20:E20"/>
  </mergeCells>
  <pageMargins left="0.7" right="0.7" top="0.75" bottom="0.75" header="0.3" footer="0.3"/>
  <pageSetup paperSize="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Menu</vt:lpstr>
      <vt:lpstr>DATA SKP</vt:lpstr>
      <vt:lpstr>COVER</vt:lpstr>
      <vt:lpstr>FORM SKP</vt:lpstr>
      <vt:lpstr>PENGUKURAN</vt:lpstr>
      <vt:lpstr>PERILAKU KERJA</vt:lpstr>
      <vt:lpstr>penilaian baru</vt:lpstr>
      <vt:lpstr>'FORM SKP'!Print_Area</vt:lpstr>
      <vt:lpstr>PENGUKURAN!Print_Area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bkn</dc:creator>
  <cp:lastModifiedBy>USER</cp:lastModifiedBy>
  <cp:lastPrinted>2021-08-19T08:49:17Z</cp:lastPrinted>
  <dcterms:created xsi:type="dcterms:W3CDTF">2010-10-06T13:41:24Z</dcterms:created>
  <dcterms:modified xsi:type="dcterms:W3CDTF">2021-08-20T03:06:44Z</dcterms:modified>
</cp:coreProperties>
</file>