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GGIT\SKP\FORMAT SKP KOSONG TAHUN 2021\FIX\"/>
    </mc:Choice>
  </mc:AlternateContent>
  <bookViews>
    <workbookView xWindow="0" yWindow="0" windowWidth="20490" windowHeight="7365" tabRatio="834" activeTab="5"/>
  </bookViews>
  <sheets>
    <sheet name="SKP" sheetId="1" r:id="rId1"/>
    <sheet name="2. Penilaian SKP JPT" sheetId="3" r:id="rId2"/>
    <sheet name="PERILAKU KERJA" sheetId="7" r:id="rId3"/>
    <sheet name="Penilaian Prestasi Kerja" sheetId="4" r:id="rId4"/>
    <sheet name="Penilaian Kinerja" sheetId="5" r:id="rId5"/>
    <sheet name="INTEGRASI" sheetId="6" r:id="rId6"/>
  </sheets>
  <externalReferences>
    <externalReference r:id="rId7"/>
  </externalReferences>
  <definedNames>
    <definedName name="asdep">#REF!</definedName>
    <definedName name="kegiatan">#REF!</definedName>
    <definedName name="sfsdf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7" l="1"/>
  <c r="E16" i="3"/>
  <c r="I16" i="3" l="1"/>
  <c r="D14" i="5"/>
  <c r="D15" i="5"/>
  <c r="D16" i="5"/>
  <c r="D17" i="5"/>
  <c r="D13" i="5"/>
  <c r="D12" i="5" l="1"/>
  <c r="D12" i="4"/>
  <c r="E9" i="7" l="1"/>
  <c r="C9" i="7"/>
  <c r="E8" i="7"/>
  <c r="C8" i="7"/>
  <c r="E7" i="7"/>
  <c r="C7" i="7"/>
  <c r="E6" i="7"/>
  <c r="C6" i="7"/>
  <c r="E5" i="7"/>
  <c r="C5" i="7"/>
  <c r="E12" i="4" l="1"/>
  <c r="E16" i="4"/>
  <c r="E18" i="4"/>
  <c r="E17" i="4"/>
  <c r="E15" i="4"/>
  <c r="E14" i="4"/>
  <c r="E13" i="4"/>
  <c r="E11" i="4"/>
  <c r="E17" i="5"/>
  <c r="E16" i="5"/>
  <c r="E15" i="5"/>
  <c r="E14" i="5"/>
  <c r="E13" i="5"/>
  <c r="E12" i="5"/>
  <c r="D19" i="4" l="1"/>
  <c r="I3" i="4" s="1"/>
  <c r="I3" i="6" s="1"/>
  <c r="D12" i="6" s="1"/>
  <c r="E34" i="3" l="1"/>
  <c r="E33" i="3"/>
  <c r="E32" i="3"/>
  <c r="E31" i="3"/>
  <c r="E30" i="3"/>
  <c r="E29" i="3"/>
  <c r="E28" i="3"/>
  <c r="E27" i="3"/>
  <c r="D34" i="3"/>
  <c r="D33" i="3"/>
  <c r="D32" i="3"/>
  <c r="D31" i="3"/>
  <c r="D30" i="3"/>
  <c r="D29" i="3"/>
  <c r="D28" i="3"/>
  <c r="D27" i="3"/>
  <c r="C34" i="3"/>
  <c r="C33" i="3"/>
  <c r="C32" i="3"/>
  <c r="C31" i="3"/>
  <c r="C30" i="3"/>
  <c r="C29" i="3"/>
  <c r="C28" i="3"/>
  <c r="C27" i="3"/>
  <c r="B34" i="3"/>
  <c r="B33" i="3"/>
  <c r="B32" i="3"/>
  <c r="B31" i="3"/>
  <c r="B30" i="3"/>
  <c r="B29" i="3"/>
  <c r="B28" i="3"/>
  <c r="B27" i="3"/>
  <c r="E23" i="3"/>
  <c r="E22" i="3"/>
  <c r="E21" i="3"/>
  <c r="E20" i="3"/>
  <c r="E19" i="3"/>
  <c r="E18" i="3"/>
  <c r="E17" i="3"/>
  <c r="D23" i="3"/>
  <c r="D22" i="3"/>
  <c r="D21" i="3"/>
  <c r="D20" i="3"/>
  <c r="D19" i="3"/>
  <c r="D18" i="3"/>
  <c r="C23" i="3"/>
  <c r="C22" i="3"/>
  <c r="C21" i="3"/>
  <c r="C20" i="3"/>
  <c r="C19" i="3"/>
  <c r="C18" i="3"/>
  <c r="C17" i="3"/>
  <c r="C16" i="3"/>
  <c r="Q17" i="3"/>
  <c r="Q16" i="3"/>
  <c r="H20" i="3" l="1"/>
  <c r="H18" i="3"/>
  <c r="H22" i="3"/>
  <c r="H17" i="3"/>
  <c r="H19" i="3"/>
  <c r="H21" i="3"/>
  <c r="H23" i="3"/>
  <c r="I18" i="3"/>
  <c r="J18" i="3" s="1"/>
  <c r="I20" i="3"/>
  <c r="J20" i="3" s="1"/>
  <c r="I22" i="3"/>
  <c r="J22" i="3" s="1"/>
  <c r="I17" i="3"/>
  <c r="I19" i="3"/>
  <c r="J19" i="3" s="1"/>
  <c r="I21" i="3"/>
  <c r="J21" i="3" s="1"/>
  <c r="I23" i="3"/>
  <c r="J23" i="3" s="1"/>
  <c r="H16" i="3"/>
  <c r="J17" i="3" l="1"/>
  <c r="J16" i="3"/>
  <c r="B23" i="3"/>
  <c r="B22" i="3"/>
  <c r="B21" i="3"/>
  <c r="B20" i="3"/>
  <c r="B19" i="3"/>
  <c r="B18" i="3"/>
  <c r="B17" i="3"/>
  <c r="B16" i="3"/>
  <c r="H29" i="3" l="1"/>
  <c r="I29" i="3"/>
  <c r="K16" i="3"/>
  <c r="L16" i="3" s="1"/>
  <c r="K17" i="3"/>
  <c r="L17" i="3" s="1"/>
  <c r="K18" i="3"/>
  <c r="L18" i="3" s="1"/>
  <c r="K19" i="3"/>
  <c r="L19" i="3" s="1"/>
  <c r="K20" i="3"/>
  <c r="L20" i="3" s="1"/>
  <c r="K21" i="3"/>
  <c r="L21" i="3" s="1"/>
  <c r="K22" i="3"/>
  <c r="L22" i="3" s="1"/>
  <c r="K23" i="3"/>
  <c r="L23" i="3" s="1"/>
  <c r="J29" i="3" l="1"/>
  <c r="K29" i="3" s="1"/>
  <c r="M29" i="3" s="1"/>
  <c r="N29" i="3" s="1"/>
  <c r="I33" i="3"/>
  <c r="J33" i="3" s="1"/>
  <c r="K33" i="3" s="1"/>
  <c r="M33" i="3" s="1"/>
  <c r="N33" i="3" s="1"/>
  <c r="H33" i="3"/>
  <c r="I31" i="3"/>
  <c r="J31" i="3" s="1"/>
  <c r="K31" i="3" s="1"/>
  <c r="M31" i="3" s="1"/>
  <c r="N31" i="3" s="1"/>
  <c r="H31" i="3"/>
  <c r="H27" i="3"/>
  <c r="I27" i="3"/>
  <c r="J27" i="3" s="1"/>
  <c r="K27" i="3" s="1"/>
  <c r="M27" i="3" s="1"/>
  <c r="N27" i="3" s="1"/>
  <c r="I34" i="3"/>
  <c r="J34" i="3" s="1"/>
  <c r="K34" i="3" s="1"/>
  <c r="M34" i="3" s="1"/>
  <c r="N34" i="3" s="1"/>
  <c r="H34" i="3"/>
  <c r="I32" i="3"/>
  <c r="J32" i="3" s="1"/>
  <c r="K32" i="3" s="1"/>
  <c r="M32" i="3" s="1"/>
  <c r="N32" i="3" s="1"/>
  <c r="H32" i="3"/>
  <c r="I30" i="3"/>
  <c r="H30" i="3"/>
  <c r="H28" i="3"/>
  <c r="I28" i="3"/>
  <c r="J28" i="3" s="1"/>
  <c r="K28" i="3" s="1"/>
  <c r="M28" i="3" s="1"/>
  <c r="N28" i="3" s="1"/>
  <c r="S16" i="3"/>
  <c r="J30" i="3" l="1"/>
  <c r="K30" i="3" s="1"/>
  <c r="M30" i="3" s="1"/>
  <c r="N30" i="3" s="1"/>
  <c r="N35" i="3" s="1"/>
  <c r="N16" i="3"/>
  <c r="N36" i="3" l="1"/>
  <c r="D11" i="5" s="1"/>
  <c r="D19" i="5" s="1"/>
  <c r="D21" i="5" l="1"/>
  <c r="D13" i="6" s="1"/>
  <c r="E11" i="5"/>
  <c r="G3" i="5"/>
  <c r="D14" i="6" l="1"/>
  <c r="H14" i="6" s="1"/>
  <c r="D15" i="6" s="1"/>
</calcChain>
</file>

<file path=xl/comments1.xml><?xml version="1.0" encoding="utf-8"?>
<comments xmlns="http://schemas.openxmlformats.org/spreadsheetml/2006/main">
  <authors>
    <author>USER</author>
  </authors>
  <commentList>
    <comment ref="F1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 Berikan tanda "-" apabila Target berupa Single Rate atau bukan Rentang (Range)
2. Jika target berupa rentang (range), isi dengan batas bawah. Mis : target 2-5 maka kolom diisi 2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 Jika Target berupa rentang (range), maka diisi dengan batas atas. Mis: (Target 2-5, maka diisi 5
2. Jika Target buka berupa rentang (Range) atau single rate maka diisi dengan terget yang ditentukan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M1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KU 1 : Berdasarkan Renstra/RKT/Direktif (Bobot 60% s.d. 100%)
KU 2 : Berupa rencana aksi/inisiatif strategis (bobot maks. 40%)</t>
        </r>
      </text>
    </comment>
    <comment ref="R1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KU1 : Min 60%
KU2: Max 40%
</t>
        </r>
      </text>
    </comment>
    <comment ref="R1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KU1 : Min 60%
KU2: Max 40%</t>
        </r>
      </text>
    </comment>
    <comment ref="R1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KU1 : Min 60%
KU2: Max 40%</t>
        </r>
      </text>
    </comment>
  </commentList>
</comments>
</file>

<file path=xl/sharedStrings.xml><?xml version="1.0" encoding="utf-8"?>
<sst xmlns="http://schemas.openxmlformats.org/spreadsheetml/2006/main" count="387" uniqueCount="151">
  <si>
    <t>Periode Penilaian :</t>
  </si>
  <si>
    <t>PEGAWAI YANG DINILAI</t>
  </si>
  <si>
    <t>PEJABAT PENILAI KINERJA</t>
  </si>
  <si>
    <t>Nama</t>
  </si>
  <si>
    <t>:</t>
  </si>
  <si>
    <t>NIP</t>
  </si>
  <si>
    <t>Pangkat/Gol Ruang</t>
  </si>
  <si>
    <t>Jabatan</t>
  </si>
  <si>
    <t>Unit Kerja</t>
  </si>
  <si>
    <t>NO</t>
  </si>
  <si>
    <t>RENCANA KINERJA</t>
  </si>
  <si>
    <t>INDIKATOR KINERJA INDIVIDU</t>
  </si>
  <si>
    <t>TARGET</t>
  </si>
  <si>
    <t>SATUAN</t>
  </si>
  <si>
    <t>(1)</t>
  </si>
  <si>
    <t>(2)</t>
  </si>
  <si>
    <t>(3)</t>
  </si>
  <si>
    <t>(4)</t>
  </si>
  <si>
    <t>A. KINERJA UTAMA</t>
  </si>
  <si>
    <t>A</t>
  </si>
  <si>
    <t>-</t>
  </si>
  <si>
    <t>Indeks Efektifitas Pembinaan Manajemen Kinerja ASN</t>
  </si>
  <si>
    <t>B</t>
  </si>
  <si>
    <t>Indeks Kepuasan Instansi Penerima Layanan Pembinaan Manajemen Kinerja ASN Berbasis IT</t>
  </si>
  <si>
    <t>Prosentase Instansi Yang melaporkan Penilaian Kinerja ASN melalui E-lapkin</t>
  </si>
  <si>
    <t>Jumlah Rumusan standard dan pedoman untuk mendukung penerapan sistem manajemen kinerja ASN</t>
  </si>
  <si>
    <t>Prosentase Instansi Pemerintah Yang telah menggunakan Sistem Informasi Kinerja ASN dengan Kriteria Minimal Baik</t>
  </si>
  <si>
    <t>Jumlah Laporan Pengelolaan data dan inforrmasi hasil penerapan Kinerja ASN</t>
  </si>
  <si>
    <t>Jumlah laporan monitoring dan evaluasi kegiatan direktorat kinerja ASN</t>
  </si>
  <si>
    <t>Jumlah Layanan Manajemen Kinerja yang menggunakan Tekhnologi Informasi</t>
  </si>
  <si>
    <t>Indek profesionalitas ASN Direktorat Kinerja</t>
  </si>
  <si>
    <t>Prosentase pemanfaatan sistem informasi yang terstandard</t>
  </si>
  <si>
    <t>Prosentase Pemenuhan Dokumen AKIP</t>
  </si>
  <si>
    <t>Prosentase Kualitas Pelaksanaan Anggaran Direktorat Kinerja ASN</t>
  </si>
  <si>
    <t>Prosentase Tindak Lanjut Hasil Audit Inspektorat / BPK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</si>
  <si>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</si>
  <si>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</si>
  <si>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</si>
  <si>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</si>
  <si>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</si>
  <si>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</si>
  <si>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</si>
  <si>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</si>
  <si>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</si>
  <si>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</si>
  <si>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</si>
  <si>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B. KINERJA TAMBAHAN</t>
  </si>
  <si>
    <t>a1</t>
  </si>
  <si>
    <t>b1</t>
  </si>
  <si>
    <t>a2</t>
  </si>
  <si>
    <t>b2</t>
  </si>
  <si>
    <t>a3</t>
  </si>
  <si>
    <t>b3</t>
  </si>
  <si>
    <t>a4</t>
  </si>
  <si>
    <t>b4</t>
  </si>
  <si>
    <t>a5</t>
  </si>
  <si>
    <t>b5</t>
  </si>
  <si>
    <t>a6</t>
  </si>
  <si>
    <t>b6</t>
  </si>
  <si>
    <t>a7</t>
  </si>
  <si>
    <t>b7</t>
  </si>
  <si>
    <t>a8</t>
  </si>
  <si>
    <t>b8</t>
  </si>
  <si>
    <t>No</t>
  </si>
  <si>
    <t>Rencana Kinerja</t>
  </si>
  <si>
    <t>Indikator Individu</t>
  </si>
  <si>
    <t>Target</t>
  </si>
  <si>
    <t>Realisasi</t>
  </si>
  <si>
    <t>Kondisi</t>
  </si>
  <si>
    <t>Capaian IKI</t>
  </si>
  <si>
    <t>Kategori Capaian</t>
  </si>
  <si>
    <t>Nilai Capaian IKI</t>
  </si>
  <si>
    <t>Nilai Tertimbang</t>
  </si>
  <si>
    <t>Normal</t>
  </si>
  <si>
    <t>Khusus</t>
  </si>
  <si>
    <t>Bobot Capaian</t>
  </si>
  <si>
    <t>Nilai Tertimbang Kinerja Tambahan</t>
  </si>
  <si>
    <t>Nilai SKP</t>
  </si>
  <si>
    <t>PENILAIAN PRESTASI KERJA PNS PERIODE JANUARI - JUNI</t>
  </si>
  <si>
    <t>PEJABAT PENILAI</t>
  </si>
  <si>
    <t>PNS YANG DINILAI</t>
  </si>
  <si>
    <t>NAMA</t>
  </si>
  <si>
    <t>PANGKAT/GOL</t>
  </si>
  <si>
    <t>JABATAN</t>
  </si>
  <si>
    <t>UNIT KERJA</t>
  </si>
  <si>
    <t>TANGGAL PENILAIAN</t>
  </si>
  <si>
    <t>UNSUR YANG DINILAI</t>
  </si>
  <si>
    <t>NILAI</t>
  </si>
  <si>
    <t>A. SASARAN KINERJA PEGAWAI (SKP)</t>
  </si>
  <si>
    <t>B. PERILAKU KERJA PEGAWAI</t>
  </si>
  <si>
    <t>(TEMPAT),(TANGGAL,BULAN,TAHUN)</t>
  </si>
  <si>
    <t>(NAMA)</t>
  </si>
  <si>
    <t>(NIP)</t>
  </si>
  <si>
    <t>PENILAIAN KINERJA PNS PERIODE JULI - DESEMBER</t>
  </si>
  <si>
    <t>NILAI KINERJA PNS</t>
  </si>
  <si>
    <t>C.IDE BARU</t>
  </si>
  <si>
    <t>NILAI AKHIR</t>
  </si>
  <si>
    <t>INTEGRASI HASIL PENILAIAN KINERJA PNS TAHUN 2021</t>
  </si>
  <si>
    <t>TANGGAL INTEGRASI PENILAIAN</t>
  </si>
  <si>
    <t>INTEGRASI HASIL PENILAIAN KINERJA PNS 2021</t>
  </si>
  <si>
    <t>PERIODE</t>
  </si>
  <si>
    <t>JANUARI - JUNI</t>
  </si>
  <si>
    <t>JULI - DESEMBER</t>
  </si>
  <si>
    <t>NILAI KINERJA PNS TAHUN 2021</t>
  </si>
  <si>
    <t>PREDIKAT</t>
  </si>
  <si>
    <t>Nilai Prestasi Kerja</t>
  </si>
  <si>
    <t>Jenis Kinerja Utama (1/2)</t>
  </si>
  <si>
    <t>Bobot</t>
  </si>
  <si>
    <t>Jumlah KU</t>
  </si>
  <si>
    <t>Min</t>
  </si>
  <si>
    <t>Max / Single Rate</t>
  </si>
  <si>
    <t>(5)</t>
  </si>
  <si>
    <t>(6)</t>
  </si>
  <si>
    <t>Single Rate</t>
  </si>
  <si>
    <t>Range</t>
  </si>
  <si>
    <t>Jenis Kinerja Utama (KU)</t>
  </si>
  <si>
    <t>A. SASARAN KERJA PEGAWAI (SKP)</t>
  </si>
  <si>
    <t>SEBUTAN</t>
  </si>
  <si>
    <t>1. Orientasi Pelayanan</t>
  </si>
  <si>
    <t>2. Inisiatif Kerja</t>
  </si>
  <si>
    <t>3. Komitmen</t>
  </si>
  <si>
    <t>4. Kerjasama</t>
  </si>
  <si>
    <t>5. Kepemimpinan</t>
  </si>
  <si>
    <t xml:space="preserve">NILAI KINERJA PNS </t>
  </si>
  <si>
    <t>2. Integritas</t>
  </si>
  <si>
    <t>4. Disiplin</t>
  </si>
  <si>
    <t>5. Kerjasama</t>
  </si>
  <si>
    <t>6. Kepemimpinan</t>
  </si>
  <si>
    <t>NILAI PRESTASI</t>
  </si>
  <si>
    <t>XXX</t>
  </si>
  <si>
    <t>PEGAWAI YANG PENILAI</t>
  </si>
  <si>
    <t>ASPEK PERILAKU</t>
  </si>
  <si>
    <t>Orientasi Pelayanan</t>
  </si>
  <si>
    <t>Inisiatif Kerja</t>
  </si>
  <si>
    <t>Komitmen</t>
  </si>
  <si>
    <t>Kerjasama</t>
  </si>
  <si>
    <t>Kepemimpinan</t>
  </si>
  <si>
    <t>NILAI PERILAKU KERJA</t>
  </si>
  <si>
    <t>tgl-bulan s.d. tgl-bulan-tahun</t>
  </si>
  <si>
    <t>NIP (Opsional)</t>
  </si>
  <si>
    <t>NAMA INSTANSI :</t>
  </si>
  <si>
    <t>(TEMPAT), (TANGGAL, BULAN, TAHUN)</t>
  </si>
  <si>
    <t>PENILAIAN SASARAN KINERJA PEGAWAI (SKP) JPT &amp; PIMPINAN UNIT KERJA MANDIRI</t>
  </si>
  <si>
    <t>SASARAN KINERJA PEGAWAI (SKP) PEJABAT PIMPINAN TINGGI DAN PIMPINAN UNIT KERJA MANDIRI</t>
  </si>
  <si>
    <t>(7)</t>
  </si>
  <si>
    <t>(8)</t>
  </si>
  <si>
    <t>(9)</t>
  </si>
  <si>
    <t>(10)</t>
  </si>
  <si>
    <t>(11)</t>
  </si>
  <si>
    <t>(12)</t>
  </si>
  <si>
    <t>PENILAIAN PERILAKU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</si>
</sst>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0.000"/>
    <numFmt numFmtId="166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1"/>
      <name val="Tahoma"/>
      <family val="2"/>
    </font>
    <font>
      <sz val="11"/>
      <color indexed="81"/>
      <name val="Tahoma"/>
      <family val="2"/>
    </font>
    <font>
      <sz val="10"/>
      <name val="Arial"/>
      <family val="2"/>
    </font>
    <font>
      <sz val="12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4"/>
      </patternFill>
    </fill>
    <fill>
      <patternFill patternType="solid">
        <fgColor theme="8" tint="0.79998168889431442"/>
        <bgColor rgb="FFD6DCE4"/>
      </patternFill>
    </fill>
    <fill>
      <patternFill patternType="solid">
        <fgColor rgb="FFD6DCE4"/>
        <bgColor rgb="FFD6DCE4"/>
      </patternFill>
    </fill>
    <fill>
      <patternFill patternType="solid">
        <fgColor theme="4" tint="0.39997558519241921"/>
        <b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0" fontId="19" fillId="0" borderId="0"/>
  </cellStyleXfs>
  <cellXfs count="271">
    <xf numFmtId="0" fontId="0" fillId="0" borderId="0" xfId="0"/>
    <xf numFmtId="0" fontId="4" fillId="0" borderId="0" xfId="3"/>
    <xf numFmtId="0" fontId="5" fillId="0" borderId="0" xfId="3" applyFont="1" applyAlignment="1">
      <alignment horizontal="center"/>
    </xf>
    <xf numFmtId="0" fontId="6" fillId="0" borderId="0" xfId="3" applyFont="1"/>
    <xf numFmtId="0" fontId="5" fillId="0" borderId="0" xfId="3" applyFont="1"/>
    <xf numFmtId="0" fontId="7" fillId="0" borderId="0" xfId="3" applyFont="1"/>
    <xf numFmtId="0" fontId="7" fillId="0" borderId="0" xfId="3" applyFont="1" applyAlignment="1">
      <alignment horizontal="left"/>
    </xf>
    <xf numFmtId="0" fontId="7" fillId="0" borderId="6" xfId="3" quotePrefix="1" applyFont="1" applyBorder="1"/>
    <xf numFmtId="0" fontId="7" fillId="0" borderId="8" xfId="3" quotePrefix="1" applyFont="1" applyBorder="1" applyAlignment="1">
      <alignment horizontal="left"/>
    </xf>
    <xf numFmtId="0" fontId="7" fillId="0" borderId="8" xfId="3" applyFont="1" applyBorder="1" applyAlignment="1">
      <alignment horizontal="left"/>
    </xf>
    <xf numFmtId="0" fontId="7" fillId="0" borderId="7" xfId="3" applyFont="1" applyBorder="1" applyAlignment="1">
      <alignment horizontal="left"/>
    </xf>
    <xf numFmtId="0" fontId="7" fillId="0" borderId="6" xfId="3" quotePrefix="1" applyFont="1" applyBorder="1" applyAlignment="1">
      <alignment horizontal="left"/>
    </xf>
    <xf numFmtId="0" fontId="7" fillId="0" borderId="6" xfId="3" applyFont="1" applyBorder="1" applyAlignment="1">
      <alignment horizontal="left"/>
    </xf>
    <xf numFmtId="0" fontId="7" fillId="0" borderId="9" xfId="3" applyFont="1" applyBorder="1" applyAlignment="1">
      <alignment horizontal="left"/>
    </xf>
    <xf numFmtId="0" fontId="7" fillId="0" borderId="11" xfId="3" applyFont="1" applyBorder="1" applyAlignment="1">
      <alignment horizontal="left"/>
    </xf>
    <xf numFmtId="0" fontId="7" fillId="4" borderId="15" xfId="3" quotePrefix="1" applyFont="1" applyFill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 wrapText="1"/>
    </xf>
    <xf numFmtId="0" fontId="4" fillId="0" borderId="0" xfId="3" applyAlignment="1">
      <alignment vertical="justify"/>
    </xf>
    <xf numFmtId="0" fontId="7" fillId="0" borderId="25" xfId="3" applyFont="1" applyBorder="1" applyAlignment="1">
      <alignment horizontal="center" vertical="center"/>
    </xf>
    <xf numFmtId="0" fontId="7" fillId="0" borderId="0" xfId="3" applyFont="1" applyAlignment="1">
      <alignment horizontal="left" wrapText="1"/>
    </xf>
    <xf numFmtId="0" fontId="9" fillId="0" borderId="0" xfId="3" applyFont="1" applyAlignment="1">
      <alignment horizontal="left"/>
    </xf>
    <xf numFmtId="0" fontId="9" fillId="0" borderId="0" xfId="3" applyFont="1" applyAlignment="1">
      <alignment horizontal="left" vertical="justify"/>
    </xf>
    <xf numFmtId="0" fontId="9" fillId="0" borderId="0" xfId="3" applyFont="1" applyAlignment="1">
      <alignment horizontal="left" vertical="top" wrapText="1"/>
    </xf>
    <xf numFmtId="0" fontId="9" fillId="0" borderId="0" xfId="3" applyFont="1" applyAlignment="1">
      <alignment horizontal="left" vertical="top"/>
    </xf>
    <xf numFmtId="0" fontId="7" fillId="0" borderId="0" xfId="3" applyFont="1" applyAlignment="1">
      <alignment horizontal="left" vertical="top" wrapText="1"/>
    </xf>
    <xf numFmtId="0" fontId="7" fillId="0" borderId="26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 wrapText="1"/>
    </xf>
    <xf numFmtId="0" fontId="7" fillId="0" borderId="30" xfId="3" applyFont="1" applyBorder="1" applyAlignment="1">
      <alignment horizontal="center"/>
    </xf>
    <xf numFmtId="0" fontId="7" fillId="0" borderId="31" xfId="3" applyFont="1" applyBorder="1" applyAlignment="1">
      <alignment horizontal="center"/>
    </xf>
    <xf numFmtId="0" fontId="4" fillId="0" borderId="0" xfId="3" applyAlignment="1">
      <alignment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2" applyNumberFormat="1" applyFont="1" applyBorder="1" applyAlignment="1">
      <alignment horizontal="center" vertical="center" wrapText="1"/>
    </xf>
    <xf numFmtId="10" fontId="0" fillId="0" borderId="5" xfId="2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center" vertical="center"/>
    </xf>
    <xf numFmtId="165" fontId="2" fillId="0" borderId="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9" fontId="0" fillId="0" borderId="0" xfId="2" applyFont="1" applyFill="1" applyBorder="1" applyAlignment="1">
      <alignment horizontal="center" vertical="center"/>
    </xf>
    <xf numFmtId="10" fontId="0" fillId="0" borderId="0" xfId="2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7" fillId="0" borderId="0" xfId="0" applyFont="1"/>
    <xf numFmtId="0" fontId="3" fillId="0" borderId="0" xfId="0" applyFont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>
      <alignment vertical="top" wrapText="1"/>
    </xf>
    <xf numFmtId="2" fontId="3" fillId="0" borderId="0" xfId="0" applyNumberFormat="1" applyFont="1"/>
    <xf numFmtId="164" fontId="0" fillId="0" borderId="5" xfId="0" applyNumberFormat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9" fontId="0" fillId="0" borderId="5" xfId="0" applyNumberForma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7" fillId="2" borderId="5" xfId="3" applyFont="1" applyFill="1" applyBorder="1"/>
    <xf numFmtId="0" fontId="7" fillId="0" borderId="17" xfId="3" quotePrefix="1" applyFont="1" applyBorder="1" applyAlignment="1">
      <alignment horizontal="left"/>
    </xf>
    <xf numFmtId="0" fontId="7" fillId="0" borderId="17" xfId="3" applyFont="1" applyBorder="1" applyAlignment="1">
      <alignment horizontal="left"/>
    </xf>
    <xf numFmtId="0" fontId="5" fillId="3" borderId="5" xfId="3" applyFont="1" applyFill="1" applyBorder="1" applyAlignment="1">
      <alignment horizontal="center" vertical="center" wrapText="1"/>
    </xf>
    <xf numFmtId="0" fontId="7" fillId="0" borderId="5" xfId="3" applyFont="1" applyBorder="1" applyAlignment="1">
      <alignment vertical="top" wrapText="1"/>
    </xf>
    <xf numFmtId="0" fontId="8" fillId="2" borderId="5" xfId="3" quotePrefix="1" applyFont="1" applyFill="1" applyBorder="1" applyAlignment="1">
      <alignment horizontal="center" vertical="center"/>
    </xf>
    <xf numFmtId="0" fontId="7" fillId="4" borderId="5" xfId="3" quotePrefix="1" applyFont="1" applyFill="1" applyBorder="1" applyAlignment="1">
      <alignment horizontal="center" vertical="center"/>
    </xf>
    <xf numFmtId="0" fontId="7" fillId="4" borderId="19" xfId="3" quotePrefix="1" applyFont="1" applyFill="1" applyBorder="1" applyAlignment="1">
      <alignment horizontal="center" vertical="center"/>
    </xf>
    <xf numFmtId="0" fontId="4" fillId="0" borderId="0" xfId="3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166" fontId="0" fillId="0" borderId="20" xfId="1" applyNumberFormat="1" applyFont="1" applyBorder="1" applyAlignment="1">
      <alignment horizontal="center" vertical="center" wrapText="1"/>
    </xf>
    <xf numFmtId="166" fontId="0" fillId="0" borderId="5" xfId="1" applyNumberFormat="1" applyFont="1" applyBorder="1" applyAlignment="1">
      <alignment horizontal="center" vertical="center" wrapText="1"/>
    </xf>
    <xf numFmtId="9" fontId="0" fillId="0" borderId="5" xfId="2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9" fontId="0" fillId="0" borderId="5" xfId="2" applyNumberFormat="1" applyFont="1" applyFill="1" applyBorder="1" applyAlignment="1">
      <alignment horizontal="center" vertical="center"/>
    </xf>
    <xf numFmtId="0" fontId="7" fillId="10" borderId="5" xfId="3" applyFont="1" applyFill="1" applyBorder="1" applyAlignment="1">
      <alignment horizontal="center" vertical="center" wrapText="1"/>
    </xf>
    <xf numFmtId="0" fontId="7" fillId="10" borderId="24" xfId="4" applyNumberFormat="1" applyFont="1" applyFill="1" applyBorder="1" applyAlignment="1">
      <alignment horizontal="center" vertical="center" wrapText="1"/>
    </xf>
    <xf numFmtId="0" fontId="7" fillId="0" borderId="24" xfId="4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5" xfId="1" applyFont="1" applyBorder="1" applyAlignment="1"/>
    <xf numFmtId="43" fontId="3" fillId="0" borderId="0" xfId="0" applyNumberFormat="1" applyFont="1"/>
    <xf numFmtId="43" fontId="14" fillId="0" borderId="0" xfId="0" applyNumberFormat="1" applyFont="1"/>
    <xf numFmtId="43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 applyAlignment="1">
      <alignment horizontal="left" vertical="center" wrapText="1"/>
    </xf>
    <xf numFmtId="164" fontId="0" fillId="0" borderId="0" xfId="0" applyNumberFormat="1" applyBorder="1" applyAlignment="1">
      <alignment horizontal="center" vertical="center" wrapText="1"/>
    </xf>
    <xf numFmtId="0" fontId="1" fillId="0" borderId="0" xfId="3" applyFont="1"/>
    <xf numFmtId="0" fontId="2" fillId="0" borderId="0" xfId="3" applyFont="1" applyAlignment="1">
      <alignment horizontal="center" vertical="center"/>
    </xf>
    <xf numFmtId="41" fontId="1" fillId="0" borderId="6" xfId="4" applyFont="1" applyBorder="1"/>
    <xf numFmtId="0" fontId="1" fillId="2" borderId="5" xfId="3" applyFont="1" applyFill="1" applyBorder="1"/>
    <xf numFmtId="0" fontId="1" fillId="0" borderId="14" xfId="3" applyFont="1" applyBorder="1"/>
    <xf numFmtId="0" fontId="2" fillId="3" borderId="31" xfId="3" applyFont="1" applyFill="1" applyBorder="1" applyAlignment="1">
      <alignment horizontal="center" vertical="center" wrapText="1"/>
    </xf>
    <xf numFmtId="0" fontId="1" fillId="4" borderId="41" xfId="3" quotePrefix="1" applyFont="1" applyFill="1" applyBorder="1" applyAlignment="1">
      <alignment horizontal="center" vertical="center"/>
    </xf>
    <xf numFmtId="0" fontId="22" fillId="0" borderId="5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10" borderId="5" xfId="0" applyFill="1" applyBorder="1" applyAlignment="1">
      <alignment horizontal="center" vertical="center"/>
    </xf>
    <xf numFmtId="165" fontId="2" fillId="10" borderId="5" xfId="0" applyNumberFormat="1" applyFont="1" applyFill="1" applyBorder="1" applyAlignment="1">
      <alignment vertical="center"/>
    </xf>
    <xf numFmtId="0" fontId="0" fillId="10" borderId="0" xfId="0" applyFill="1" applyAlignment="1">
      <alignment vertical="center"/>
    </xf>
    <xf numFmtId="164" fontId="10" fillId="10" borderId="19" xfId="0" applyNumberFormat="1" applyFont="1" applyFill="1" applyBorder="1" applyAlignment="1">
      <alignment horizontal="center" vertical="center" wrapText="1"/>
    </xf>
    <xf numFmtId="164" fontId="11" fillId="10" borderId="33" xfId="0" applyNumberFormat="1" applyFont="1" applyFill="1" applyBorder="1" applyAlignment="1">
      <alignment vertical="center" wrapText="1"/>
    </xf>
    <xf numFmtId="0" fontId="0" fillId="0" borderId="0" xfId="0" applyAlignment="1"/>
    <xf numFmtId="0" fontId="1" fillId="0" borderId="0" xfId="3" applyFont="1" applyAlignment="1">
      <alignment vertical="center"/>
    </xf>
    <xf numFmtId="0" fontId="1" fillId="0" borderId="8" xfId="3" applyFont="1" applyBorder="1" applyAlignment="1">
      <alignment vertical="center"/>
    </xf>
    <xf numFmtId="0" fontId="0" fillId="0" borderId="0" xfId="3" applyFont="1" applyAlignment="1">
      <alignment vertical="center"/>
    </xf>
    <xf numFmtId="0" fontId="0" fillId="0" borderId="8" xfId="3" applyFont="1" applyBorder="1" applyAlignment="1">
      <alignment vertical="center"/>
    </xf>
    <xf numFmtId="0" fontId="7" fillId="0" borderId="0" xfId="3" applyFont="1" applyAlignment="1">
      <alignment vertical="center"/>
    </xf>
    <xf numFmtId="0" fontId="7" fillId="0" borderId="1" xfId="3" applyFont="1" applyBorder="1" applyAlignment="1">
      <alignment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20" xfId="0" quotePrefix="1" applyFont="1" applyFill="1" applyBorder="1" applyAlignment="1">
      <alignment horizontal="center"/>
    </xf>
    <xf numFmtId="0" fontId="2" fillId="2" borderId="22" xfId="0" quotePrefix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9" borderId="5" xfId="0" applyFill="1" applyBorder="1" applyAlignment="1">
      <alignment horizontal="center"/>
    </xf>
    <xf numFmtId="0" fontId="7" fillId="0" borderId="24" xfId="3" applyFont="1" applyBorder="1" applyAlignment="1">
      <alignment horizontal="left" wrapText="1"/>
    </xf>
    <xf numFmtId="0" fontId="9" fillId="0" borderId="14" xfId="3" applyFont="1" applyBorder="1" applyAlignment="1">
      <alignment horizontal="left"/>
    </xf>
    <xf numFmtId="0" fontId="9" fillId="0" borderId="6" xfId="3" applyFont="1" applyBorder="1" applyAlignment="1">
      <alignment horizontal="left" wrapText="1"/>
    </xf>
    <xf numFmtId="0" fontId="7" fillId="0" borderId="13" xfId="3" applyFont="1" applyBorder="1" applyAlignment="1">
      <alignment horizontal="left" wrapText="1"/>
    </xf>
    <xf numFmtId="0" fontId="9" fillId="0" borderId="32" xfId="3" applyFont="1" applyBorder="1" applyAlignment="1">
      <alignment horizontal="left"/>
    </xf>
    <xf numFmtId="0" fontId="9" fillId="0" borderId="8" xfId="3" applyFont="1" applyBorder="1" applyAlignment="1">
      <alignment horizontal="left"/>
    </xf>
    <xf numFmtId="0" fontId="7" fillId="0" borderId="24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1" fillId="0" borderId="20" xfId="3" applyFont="1" applyBorder="1" applyAlignment="1">
      <alignment horizontal="left" vertical="justify"/>
    </xf>
    <xf numFmtId="0" fontId="1" fillId="0" borderId="21" xfId="3" applyFont="1" applyBorder="1" applyAlignment="1">
      <alignment horizontal="left" vertical="justify"/>
    </xf>
    <xf numFmtId="0" fontId="7" fillId="0" borderId="24" xfId="3" quotePrefix="1" applyFont="1" applyBorder="1" applyAlignment="1">
      <alignment vertical="top" wrapText="1"/>
    </xf>
    <xf numFmtId="0" fontId="1" fillId="0" borderId="20" xfId="3" quotePrefix="1" applyFont="1" applyBorder="1" applyAlignment="1">
      <alignment horizontal="left" vertical="justify"/>
    </xf>
    <xf numFmtId="0" fontId="1" fillId="0" borderId="21" xfId="3" quotePrefix="1" applyFont="1" applyBorder="1" applyAlignment="1">
      <alignment horizontal="left" vertical="justify"/>
    </xf>
    <xf numFmtId="0" fontId="9" fillId="0" borderId="14" xfId="3" applyFont="1" applyBorder="1" applyAlignment="1">
      <alignment vertical="top"/>
    </xf>
    <xf numFmtId="0" fontId="7" fillId="0" borderId="27" xfId="3" applyFont="1" applyBorder="1" applyAlignment="1">
      <alignment vertical="top" wrapText="1"/>
    </xf>
    <xf numFmtId="0" fontId="7" fillId="0" borderId="10" xfId="3" applyFont="1" applyBorder="1" applyAlignment="1">
      <alignment vertical="top" wrapText="1"/>
    </xf>
    <xf numFmtId="0" fontId="5" fillId="5" borderId="28" xfId="3" applyFont="1" applyFill="1" applyBorder="1" applyAlignment="1">
      <alignment horizontal="left"/>
    </xf>
    <xf numFmtId="0" fontId="5" fillId="5" borderId="1" xfId="3" applyFont="1" applyFill="1" applyBorder="1" applyAlignment="1">
      <alignment horizontal="left"/>
    </xf>
    <xf numFmtId="0" fontId="5" fillId="5" borderId="29" xfId="3" applyFont="1" applyFill="1" applyBorder="1" applyAlignment="1">
      <alignment horizontal="left"/>
    </xf>
    <xf numFmtId="0" fontId="7" fillId="0" borderId="24" xfId="3" quotePrefix="1" applyFont="1" applyBorder="1" applyAlignment="1">
      <alignment horizontal="left" vertical="top" wrapText="1"/>
    </xf>
    <xf numFmtId="0" fontId="7" fillId="0" borderId="14" xfId="3" applyFont="1" applyBorder="1" applyAlignment="1">
      <alignment horizontal="left" vertical="top" wrapText="1"/>
    </xf>
    <xf numFmtId="0" fontId="7" fillId="0" borderId="24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top"/>
    </xf>
    <xf numFmtId="0" fontId="9" fillId="0" borderId="14" xfId="3" applyFont="1" applyBorder="1" applyAlignment="1">
      <alignment horizontal="left" vertical="top"/>
    </xf>
    <xf numFmtId="0" fontId="7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/>
    </xf>
    <xf numFmtId="0" fontId="7" fillId="0" borderId="24" xfId="3" applyFont="1" applyBorder="1" applyAlignment="1">
      <alignment horizontal="left" vertical="center" wrapText="1"/>
    </xf>
    <xf numFmtId="0" fontId="8" fillId="0" borderId="14" xfId="3" applyFont="1" applyBorder="1" applyAlignment="1">
      <alignment horizontal="left" vertical="center"/>
    </xf>
    <xf numFmtId="0" fontId="7" fillId="0" borderId="24" xfId="3" applyFont="1" applyBorder="1" applyAlignment="1">
      <alignment horizontal="left" vertical="justify" wrapText="1"/>
    </xf>
    <xf numFmtId="0" fontId="9" fillId="0" borderId="6" xfId="3" applyFont="1" applyBorder="1" applyAlignment="1">
      <alignment horizontal="left" vertical="justify"/>
    </xf>
    <xf numFmtId="0" fontId="9" fillId="0" borderId="14" xfId="3" applyFont="1" applyBorder="1" applyAlignment="1">
      <alignment horizontal="left" vertical="justify"/>
    </xf>
    <xf numFmtId="0" fontId="7" fillId="0" borderId="24" xfId="3" quotePrefix="1" applyFont="1" applyBorder="1" applyAlignment="1">
      <alignment horizontal="left" vertical="center" wrapText="1"/>
    </xf>
    <xf numFmtId="0" fontId="5" fillId="3" borderId="19" xfId="3" applyFont="1" applyFill="1" applyBorder="1" applyAlignment="1">
      <alignment horizontal="center" vertical="center"/>
    </xf>
    <xf numFmtId="0" fontId="5" fillId="3" borderId="23" xfId="3" applyFont="1" applyFill="1" applyBorder="1" applyAlignment="1">
      <alignment horizontal="center" vertical="center"/>
    </xf>
    <xf numFmtId="0" fontId="9" fillId="0" borderId="6" xfId="3" applyFont="1" applyBorder="1" applyAlignment="1">
      <alignment horizontal="left" vertical="top" wrapText="1"/>
    </xf>
    <xf numFmtId="0" fontId="9" fillId="0" borderId="14" xfId="3" applyFont="1" applyBorder="1" applyAlignment="1">
      <alignment horizontal="left" vertical="top" wrapText="1"/>
    </xf>
    <xf numFmtId="0" fontId="7" fillId="0" borderId="13" xfId="3" quotePrefix="1" applyFont="1" applyBorder="1" applyAlignment="1">
      <alignment horizontal="left" vertical="center" wrapText="1"/>
    </xf>
    <xf numFmtId="0" fontId="8" fillId="0" borderId="8" xfId="3" applyFont="1" applyBorder="1" applyAlignment="1">
      <alignment horizontal="left" vertical="center"/>
    </xf>
    <xf numFmtId="0" fontId="5" fillId="3" borderId="5" xfId="3" applyFont="1" applyFill="1" applyBorder="1" applyAlignment="1">
      <alignment horizontal="center" vertical="center"/>
    </xf>
    <xf numFmtId="0" fontId="5" fillId="3" borderId="36" xfId="3" applyFont="1" applyFill="1" applyBorder="1" applyAlignment="1">
      <alignment horizontal="center" vertical="center"/>
    </xf>
    <xf numFmtId="0" fontId="5" fillId="3" borderId="12" xfId="3" applyFont="1" applyFill="1" applyBorder="1" applyAlignment="1">
      <alignment horizontal="center" vertical="center"/>
    </xf>
    <xf numFmtId="0" fontId="5" fillId="3" borderId="35" xfId="3" applyFont="1" applyFill="1" applyBorder="1" applyAlignment="1">
      <alignment horizontal="center" vertical="center"/>
    </xf>
    <xf numFmtId="0" fontId="5" fillId="3" borderId="37" xfId="3" applyFont="1" applyFill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5" fillId="3" borderId="32" xfId="3" applyFont="1" applyFill="1" applyBorder="1" applyAlignment="1">
      <alignment horizontal="center" vertical="center"/>
    </xf>
    <xf numFmtId="0" fontId="5" fillId="3" borderId="34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7" fillId="0" borderId="0" xfId="3" applyFont="1" applyAlignment="1">
      <alignment horizontal="left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0" fontId="7" fillId="2" borderId="5" xfId="3" applyFont="1" applyFill="1" applyBorder="1" applyAlignment="1">
      <alignment horizontal="left"/>
    </xf>
    <xf numFmtId="0" fontId="7" fillId="4" borderId="16" xfId="3" quotePrefix="1" applyFont="1" applyFill="1" applyBorder="1" applyAlignment="1">
      <alignment horizontal="center" vertical="center"/>
    </xf>
    <xf numFmtId="0" fontId="8" fillId="2" borderId="18" xfId="3" applyFont="1" applyFill="1" applyBorder="1" applyAlignment="1">
      <alignment horizontal="center" vertical="center"/>
    </xf>
    <xf numFmtId="0" fontId="8" fillId="2" borderId="17" xfId="3" applyFont="1" applyFill="1" applyBorder="1" applyAlignment="1">
      <alignment horizontal="center" vertical="center"/>
    </xf>
    <xf numFmtId="0" fontId="5" fillId="4" borderId="20" xfId="3" applyFont="1" applyFill="1" applyBorder="1" applyAlignment="1">
      <alignment horizontal="left"/>
    </xf>
    <xf numFmtId="0" fontId="5" fillId="4" borderId="21" xfId="3" applyFont="1" applyFill="1" applyBorder="1" applyAlignment="1">
      <alignment horizontal="left"/>
    </xf>
    <xf numFmtId="0" fontId="5" fillId="4" borderId="22" xfId="3" applyFont="1" applyFill="1" applyBorder="1" applyAlignment="1">
      <alignment horizontal="left"/>
    </xf>
    <xf numFmtId="0" fontId="2" fillId="2" borderId="20" xfId="0" quotePrefix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10" borderId="20" xfId="0" applyFont="1" applyFill="1" applyBorder="1" applyAlignment="1">
      <alignment horizontal="left" vertical="center"/>
    </xf>
    <xf numFmtId="0" fontId="2" fillId="10" borderId="21" xfId="0" applyFont="1" applyFill="1" applyBorder="1" applyAlignment="1">
      <alignment horizontal="left" vertical="center"/>
    </xf>
    <xf numFmtId="0" fontId="2" fillId="10" borderId="22" xfId="0" applyFont="1" applyFill="1" applyBorder="1" applyAlignment="1">
      <alignment horizontal="left" vertical="center"/>
    </xf>
    <xf numFmtId="0" fontId="2" fillId="9" borderId="20" xfId="0" applyFont="1" applyFill="1" applyBorder="1" applyAlignment="1">
      <alignment horizontal="left"/>
    </xf>
    <xf numFmtId="0" fontId="2" fillId="9" borderId="21" xfId="0" applyFont="1" applyFill="1" applyBorder="1" applyAlignment="1">
      <alignment horizontal="left"/>
    </xf>
    <xf numFmtId="0" fontId="2" fillId="9" borderId="22" xfId="0" applyFont="1" applyFill="1" applyBorder="1" applyAlignment="1">
      <alignment horizontal="left"/>
    </xf>
    <xf numFmtId="164" fontId="2" fillId="10" borderId="20" xfId="0" applyNumberFormat="1" applyFont="1" applyFill="1" applyBorder="1" applyAlignment="1">
      <alignment horizontal="left" vertical="center"/>
    </xf>
    <xf numFmtId="164" fontId="2" fillId="10" borderId="21" xfId="0" applyNumberFormat="1" applyFont="1" applyFill="1" applyBorder="1" applyAlignment="1">
      <alignment horizontal="left" vertical="center"/>
    </xf>
    <xf numFmtId="164" fontId="2" fillId="10" borderId="22" xfId="0" applyNumberFormat="1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5" fillId="0" borderId="0" xfId="0" applyFont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0" fillId="0" borderId="0" xfId="3" applyFont="1" applyBorder="1" applyAlignment="1">
      <alignment horizontal="left"/>
    </xf>
    <xf numFmtId="0" fontId="1" fillId="0" borderId="0" xfId="3" applyFont="1" applyBorder="1" applyAlignment="1">
      <alignment horizontal="left"/>
    </xf>
    <xf numFmtId="0" fontId="2" fillId="2" borderId="16" xfId="3" applyFont="1" applyFill="1" applyBorder="1" applyAlignment="1">
      <alignment horizontal="center"/>
    </xf>
    <xf numFmtId="0" fontId="2" fillId="2" borderId="17" xfId="3" applyFont="1" applyFill="1" applyBorder="1" applyAlignment="1">
      <alignment horizontal="center"/>
    </xf>
    <xf numFmtId="0" fontId="2" fillId="2" borderId="6" xfId="3" applyFont="1" applyFill="1" applyBorder="1" applyAlignment="1">
      <alignment horizontal="center"/>
    </xf>
    <xf numFmtId="0" fontId="21" fillId="2" borderId="6" xfId="3" applyFont="1" applyFill="1" applyBorder="1"/>
    <xf numFmtId="0" fontId="21" fillId="2" borderId="14" xfId="3" applyFont="1" applyFill="1" applyBorder="1"/>
    <xf numFmtId="0" fontId="1" fillId="2" borderId="5" xfId="3" applyFont="1" applyFill="1" applyBorder="1" applyAlignment="1">
      <alignment horizontal="left"/>
    </xf>
    <xf numFmtId="0" fontId="2" fillId="3" borderId="13" xfId="3" applyFont="1" applyFill="1" applyBorder="1" applyAlignment="1">
      <alignment horizontal="center" vertical="center" wrapText="1"/>
    </xf>
    <xf numFmtId="0" fontId="21" fillId="2" borderId="14" xfId="3" applyFont="1" applyFill="1" applyBorder="1" applyAlignment="1">
      <alignment horizontal="center" vertical="center" wrapText="1"/>
    </xf>
    <xf numFmtId="0" fontId="2" fillId="3" borderId="13" xfId="3" applyFont="1" applyFill="1" applyBorder="1" applyAlignment="1">
      <alignment horizontal="center" vertical="center"/>
    </xf>
    <xf numFmtId="0" fontId="2" fillId="3" borderId="8" xfId="3" applyFont="1" applyFill="1" applyBorder="1" applyAlignment="1">
      <alignment horizontal="center" vertical="center"/>
    </xf>
    <xf numFmtId="0" fontId="2" fillId="3" borderId="32" xfId="3" applyFont="1" applyFill="1" applyBorder="1" applyAlignment="1">
      <alignment horizontal="center" vertical="center"/>
    </xf>
    <xf numFmtId="0" fontId="1" fillId="4" borderId="16" xfId="3" quotePrefix="1" applyFont="1" applyFill="1" applyBorder="1" applyAlignment="1">
      <alignment horizontal="center"/>
    </xf>
    <xf numFmtId="0" fontId="14" fillId="2" borderId="18" xfId="3" applyFont="1" applyFill="1" applyBorder="1"/>
    <xf numFmtId="0" fontId="0" fillId="4" borderId="27" xfId="3" quotePrefix="1" applyFont="1" applyFill="1" applyBorder="1" applyAlignment="1">
      <alignment horizontal="center"/>
    </xf>
    <xf numFmtId="0" fontId="0" fillId="4" borderId="10" xfId="3" quotePrefix="1" applyFont="1" applyFill="1" applyBorder="1" applyAlignment="1">
      <alignment horizontal="center"/>
    </xf>
    <xf numFmtId="0" fontId="0" fillId="4" borderId="42" xfId="3" quotePrefix="1" applyFont="1" applyFill="1" applyBorder="1" applyAlignment="1">
      <alignment horizontal="center"/>
    </xf>
    <xf numFmtId="0" fontId="20" fillId="0" borderId="38" xfId="5" applyFont="1" applyBorder="1" applyAlignment="1">
      <alignment horizontal="left" vertical="center" wrapText="1"/>
    </xf>
    <xf numFmtId="0" fontId="20" fillId="0" borderId="39" xfId="5" applyFont="1" applyBorder="1" applyAlignment="1">
      <alignment horizontal="left" vertical="center" wrapText="1"/>
    </xf>
    <xf numFmtId="0" fontId="0" fillId="9" borderId="20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43" fontId="0" fillId="9" borderId="20" xfId="1" applyFont="1" applyFill="1" applyBorder="1" applyAlignment="1">
      <alignment horizontal="center"/>
    </xf>
    <xf numFmtId="43" fontId="0" fillId="9" borderId="22" xfId="1" applyFont="1" applyFill="1" applyBorder="1" applyAlignment="1">
      <alignment horizontal="center"/>
    </xf>
    <xf numFmtId="0" fontId="20" fillId="0" borderId="40" xfId="5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12" fillId="0" borderId="0" xfId="0" applyFont="1" applyAlignment="1">
      <alignment horizontal="center"/>
    </xf>
    <xf numFmtId="0" fontId="0" fillId="9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43" fontId="0" fillId="9" borderId="5" xfId="1" applyFont="1" applyFill="1" applyBorder="1" applyAlignment="1">
      <alignment horizontal="center"/>
    </xf>
    <xf numFmtId="43" fontId="0" fillId="0" borderId="20" xfId="1" applyFont="1" applyBorder="1" applyAlignment="1">
      <alignment horizontal="center"/>
    </xf>
    <xf numFmtId="43" fontId="0" fillId="0" borderId="22" xfId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9" borderId="5" xfId="0" applyFill="1" applyBorder="1" applyAlignment="1">
      <alignment horizontal="right"/>
    </xf>
    <xf numFmtId="2" fontId="0" fillId="0" borderId="5" xfId="0" applyNumberFormat="1" applyBorder="1" applyAlignment="1">
      <alignment horizontal="center"/>
    </xf>
    <xf numFmtId="2" fontId="0" fillId="9" borderId="5" xfId="0" applyNumberForma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9" borderId="5" xfId="0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10" borderId="0" xfId="0" applyFill="1" applyBorder="1" applyAlignment="1">
      <alignment horizontal="center"/>
    </xf>
    <xf numFmtId="43" fontId="0" fillId="10" borderId="0" xfId="1" applyFont="1" applyFill="1" applyBorder="1" applyAlignment="1">
      <alignment horizontal="center"/>
    </xf>
  </cellXfs>
  <cellStyles count="6">
    <cellStyle name="Comma" xfId="1" builtinId="3"/>
    <cellStyle name="Comma [0]" xfId="4" builtinId="6"/>
    <cellStyle name="Normal" xfId="0" builtinId="0"/>
    <cellStyle name="Normal 2" xfId="3"/>
    <cellStyle name="Normal 2 2" xfId="5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home!A1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0</xdr:row>
      <xdr:rowOff>38100</xdr:rowOff>
    </xdr:from>
    <xdr:to>
      <xdr:col>9</xdr:col>
      <xdr:colOff>439575</xdr:colOff>
      <xdr:row>3</xdr:row>
      <xdr:rowOff>68100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EF403EA-3238-4085-A3D0-14695477F3B5}"/>
            </a:ext>
          </a:extLst>
        </xdr:cNvPr>
        <xdr:cNvSpPr/>
      </xdr:nvSpPr>
      <xdr:spPr>
        <a:xfrm>
          <a:off x="9591675" y="3810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46</xdr:row>
      <xdr:rowOff>22412</xdr:rowOff>
    </xdr:from>
    <xdr:to>
      <xdr:col>2</xdr:col>
      <xdr:colOff>200638</xdr:colOff>
      <xdr:row>50</xdr:row>
      <xdr:rowOff>155649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D305A6A-2D92-4381-AD7F-4A0667F9F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12271562"/>
          <a:ext cx="4078433" cy="8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145676</xdr:colOff>
      <xdr:row>51</xdr:row>
      <xdr:rowOff>100853</xdr:rowOff>
    </xdr:from>
    <xdr:to>
      <xdr:col>2</xdr:col>
      <xdr:colOff>135652</xdr:colOff>
      <xdr:row>56</xdr:row>
      <xdr:rowOff>43591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A9592EA-2F33-4D9A-AF9D-431936CAC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676" y="13302503"/>
          <a:ext cx="4002242" cy="8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56</xdr:row>
      <xdr:rowOff>145677</xdr:rowOff>
    </xdr:from>
    <xdr:to>
      <xdr:col>2</xdr:col>
      <xdr:colOff>1658471</xdr:colOff>
      <xdr:row>66</xdr:row>
      <xdr:rowOff>161602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C089BD99-1CC1-4650-BD14-4CDC3CDB2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35" y="14299827"/>
          <a:ext cx="5603502" cy="1920926"/>
        </a:xfrm>
        <a:prstGeom prst="rect">
          <a:avLst/>
        </a:prstGeom>
      </xdr:spPr>
    </xdr:pic>
    <xdr:clientData/>
  </xdr:twoCellAnchor>
  <xdr:twoCellAnchor editAs="oneCell">
    <xdr:from>
      <xdr:col>2</xdr:col>
      <xdr:colOff>2207559</xdr:colOff>
      <xdr:row>46</xdr:row>
      <xdr:rowOff>0</xdr:rowOff>
    </xdr:from>
    <xdr:to>
      <xdr:col>10</xdr:col>
      <xdr:colOff>807023</xdr:colOff>
      <xdr:row>55</xdr:row>
      <xdr:rowOff>9310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3ECE4CCD-A3ED-416C-8116-B6C09035A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31884" y="12249150"/>
          <a:ext cx="5340617" cy="17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2218764</xdr:colOff>
      <xdr:row>54</xdr:row>
      <xdr:rowOff>179294</xdr:rowOff>
    </xdr:from>
    <xdr:to>
      <xdr:col>10</xdr:col>
      <xdr:colOff>808703</xdr:colOff>
      <xdr:row>72</xdr:row>
      <xdr:rowOff>64579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37C07A9-ABEF-42C1-B55D-31EBAFFCE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43089" y="13952444"/>
          <a:ext cx="5340617" cy="3314286"/>
        </a:xfrm>
        <a:prstGeom prst="rect">
          <a:avLst/>
        </a:prstGeom>
      </xdr:spPr>
    </xdr:pic>
    <xdr:clientData/>
  </xdr:twoCellAnchor>
  <xdr:twoCellAnchor>
    <xdr:from>
      <xdr:col>14</xdr:col>
      <xdr:colOff>201706</xdr:colOff>
      <xdr:row>0</xdr:row>
      <xdr:rowOff>100853</xdr:rowOff>
    </xdr:from>
    <xdr:to>
      <xdr:col>14</xdr:col>
      <xdr:colOff>993706</xdr:colOff>
      <xdr:row>5</xdr:row>
      <xdr:rowOff>130853</xdr:rowOff>
    </xdr:to>
    <xdr:sp macro="" textlink="">
      <xdr:nvSpPr>
        <xdr:cNvPr id="7" name="Oval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E27D59B1-BAD2-44F8-AFB6-B72202AC8421}"/>
            </a:ext>
          </a:extLst>
        </xdr:cNvPr>
        <xdr:cNvSpPr/>
      </xdr:nvSpPr>
      <xdr:spPr>
        <a:xfrm>
          <a:off x="16070356" y="100853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9</xdr:row>
      <xdr:rowOff>142875</xdr:rowOff>
    </xdr:from>
    <xdr:to>
      <xdr:col>6</xdr:col>
      <xdr:colOff>276225</xdr:colOff>
      <xdr:row>12</xdr:row>
      <xdr:rowOff>19050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915EFF1E-2B05-4DF7-97F9-215E6CC442A0}"/>
            </a:ext>
          </a:extLst>
        </xdr:cNvPr>
        <xdr:cNvSpPr/>
      </xdr:nvSpPr>
      <xdr:spPr>
        <a:xfrm>
          <a:off x="7962900" y="2114550"/>
          <a:ext cx="771525" cy="4476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419100</xdr:colOff>
      <xdr:row>9</xdr:row>
      <xdr:rowOff>114300</xdr:rowOff>
    </xdr:from>
    <xdr:to>
      <xdr:col>8</xdr:col>
      <xdr:colOff>504825</xdr:colOff>
      <xdr:row>12</xdr:row>
      <xdr:rowOff>66675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xmlns="" id="{2BD5BAAA-A6A2-4393-A50C-A3A016EF9661}"/>
            </a:ext>
          </a:extLst>
        </xdr:cNvPr>
        <xdr:cNvSpPr/>
      </xdr:nvSpPr>
      <xdr:spPr>
        <a:xfrm>
          <a:off x="8877300" y="2085975"/>
          <a:ext cx="1304925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 SKP DAN PERILAKIU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182400</xdr:colOff>
      <xdr:row>6</xdr:row>
      <xdr:rowOff>30000</xdr:rowOff>
    </xdr:to>
    <xdr:sp macro="" textlink="">
      <xdr:nvSpPr>
        <xdr:cNvPr id="4" name="Oval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3EA50B41-DE3C-4AAF-98A4-B868CA8AF4EF}"/>
            </a:ext>
          </a:extLst>
        </xdr:cNvPr>
        <xdr:cNvSpPr/>
      </xdr:nvSpPr>
      <xdr:spPr>
        <a:xfrm>
          <a:off x="8458200" y="45720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9</xdr:row>
      <xdr:rowOff>133350</xdr:rowOff>
    </xdr:from>
    <xdr:to>
      <xdr:col>6</xdr:col>
      <xdr:colOff>152400</xdr:colOff>
      <xdr:row>11</xdr:row>
      <xdr:rowOff>133350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9D9C7FA2-A114-4ABB-9057-9C9F14607DD8}"/>
            </a:ext>
          </a:extLst>
        </xdr:cNvPr>
        <xdr:cNvSpPr/>
      </xdr:nvSpPr>
      <xdr:spPr>
        <a:xfrm>
          <a:off x="7981950" y="2105025"/>
          <a:ext cx="600075" cy="381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152400</xdr:colOff>
      <xdr:row>12</xdr:row>
      <xdr:rowOff>123825</xdr:rowOff>
    </xdr:from>
    <xdr:to>
      <xdr:col>6</xdr:col>
      <xdr:colOff>142875</xdr:colOff>
      <xdr:row>14</xdr:row>
      <xdr:rowOff>47625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104D96AB-01CA-411D-9CCC-C0E8EB889D7B}"/>
            </a:ext>
          </a:extLst>
        </xdr:cNvPr>
        <xdr:cNvSpPr/>
      </xdr:nvSpPr>
      <xdr:spPr>
        <a:xfrm>
          <a:off x="7972425" y="2667000"/>
          <a:ext cx="600075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304800</xdr:colOff>
      <xdr:row>9</xdr:row>
      <xdr:rowOff>38100</xdr:rowOff>
    </xdr:from>
    <xdr:to>
      <xdr:col>8</xdr:col>
      <xdr:colOff>390525</xdr:colOff>
      <xdr:row>11</xdr:row>
      <xdr:rowOff>180975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xmlns="" id="{081168DF-0E2A-476B-83B0-5248CEAE552A}"/>
            </a:ext>
          </a:extLst>
        </xdr:cNvPr>
        <xdr:cNvSpPr/>
      </xdr:nvSpPr>
      <xdr:spPr>
        <a:xfrm>
          <a:off x="8734425" y="2009775"/>
          <a:ext cx="1304925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 SKP DAN PERILAKIU</a:t>
          </a:r>
        </a:p>
      </xdr:txBody>
    </xdr:sp>
    <xdr:clientData/>
  </xdr:twoCellAnchor>
  <xdr:twoCellAnchor>
    <xdr:from>
      <xdr:col>6</xdr:col>
      <xdr:colOff>314325</xdr:colOff>
      <xdr:row>12</xdr:row>
      <xdr:rowOff>133351</xdr:rowOff>
    </xdr:from>
    <xdr:to>
      <xdr:col>8</xdr:col>
      <xdr:colOff>400050</xdr:colOff>
      <xdr:row>15</xdr:row>
      <xdr:rowOff>1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xmlns="" id="{6B08BBA2-6DE2-4A78-863F-DDD68E3A6F7C}"/>
            </a:ext>
          </a:extLst>
        </xdr:cNvPr>
        <xdr:cNvSpPr/>
      </xdr:nvSpPr>
      <xdr:spPr>
        <a:xfrm>
          <a:off x="8743950" y="2676526"/>
          <a:ext cx="1304925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INPUT NILAI</a:t>
          </a:r>
          <a:r>
            <a:rPr lang="en-US" sz="1100" baseline="0"/>
            <a:t> IDE BARU</a:t>
          </a:r>
          <a:endParaRPr lang="en-US" sz="1100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182400</xdr:colOff>
      <xdr:row>3</xdr:row>
      <xdr:rowOff>144300</xdr:rowOff>
    </xdr:to>
    <xdr:sp macro="" textlink="">
      <xdr:nvSpPr>
        <xdr:cNvPr id="6" name="Oval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6AC5C13-7BA4-46D5-81E9-C8A78F9AA979}"/>
            </a:ext>
          </a:extLst>
        </xdr:cNvPr>
        <xdr:cNvSpPr/>
      </xdr:nvSpPr>
      <xdr:spPr>
        <a:xfrm>
          <a:off x="8429625" y="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0</xdr:row>
      <xdr:rowOff>0</xdr:rowOff>
    </xdr:from>
    <xdr:to>
      <xdr:col>10</xdr:col>
      <xdr:colOff>249075</xdr:colOff>
      <xdr:row>3</xdr:row>
      <xdr:rowOff>77625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54FBC0F5-1962-473E-819D-934492AF1F88}"/>
            </a:ext>
          </a:extLst>
        </xdr:cNvPr>
        <xdr:cNvSpPr/>
      </xdr:nvSpPr>
      <xdr:spPr>
        <a:xfrm>
          <a:off x="11049000" y="0"/>
          <a:ext cx="792000" cy="79200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sz="11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HOME</a:t>
          </a:r>
          <a:endParaRPr 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GGIT/SKP/FORMAT%20INTEGRASI%20NILAI%20SKP%202021/Simulasi%20Penilaian%20JF%20kominfo%20mirna%2024%20no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6.2 RENCANA SKP JF (M.I)"/>
      <sheetName val="7.2 KETERKAITAN JF (M.I)"/>
      <sheetName val="8.2 VERIFIKASI JF (M.I)"/>
      <sheetName val="9.2 REVIU SKP JF (M.I)"/>
      <sheetName val="10.2 PENETAPAN SKP JF (M.I)"/>
      <sheetName val="13.A Penilaian SKP JF KU"/>
      <sheetName val="14.Penilaian Perilaku"/>
      <sheetName val="SKP PERIODE 1"/>
      <sheetName val="SKP PERIODE 2"/>
      <sheetName val="INTEGRASI"/>
      <sheetName val="Lap. Dok. Penilaian Kinerja"/>
    </sheetNames>
    <sheetDataSet>
      <sheetData sheetId="0"/>
      <sheetData sheetId="1">
        <row r="4">
          <cell r="C4">
            <v>0</v>
          </cell>
          <cell r="I4">
            <v>0</v>
          </cell>
        </row>
        <row r="5">
          <cell r="C5">
            <v>0</v>
          </cell>
          <cell r="I5">
            <v>0</v>
          </cell>
        </row>
        <row r="6">
          <cell r="C6">
            <v>0</v>
          </cell>
          <cell r="I6">
            <v>0</v>
          </cell>
        </row>
        <row r="7">
          <cell r="C7">
            <v>0</v>
          </cell>
          <cell r="I7">
            <v>0</v>
          </cell>
        </row>
        <row r="8">
          <cell r="C8" t="str">
            <v>-</v>
          </cell>
          <cell r="I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2:AI1006"/>
  <sheetViews>
    <sheetView zoomScaleNormal="100" workbookViewId="0">
      <selection activeCell="E48" sqref="E48"/>
    </sheetView>
  </sheetViews>
  <sheetFormatPr defaultColWidth="14.42578125" defaultRowHeight="15" customHeight="1" x14ac:dyDescent="0.2"/>
  <cols>
    <col min="1" max="1" width="5.42578125" style="1" customWidth="1"/>
    <col min="2" max="2" width="19.140625" style="1" customWidth="1"/>
    <col min="3" max="3" width="35.85546875" style="1" customWidth="1"/>
    <col min="4" max="4" width="20.140625" style="1" customWidth="1"/>
    <col min="5" max="5" width="32.7109375" style="1" customWidth="1"/>
    <col min="6" max="6" width="11.7109375" style="1" customWidth="1"/>
    <col min="7" max="7" width="12.28515625" style="1" customWidth="1"/>
    <col min="8" max="8" width="12" style="1" customWidth="1"/>
    <col min="9" max="17" width="8.7109375" style="1" customWidth="1"/>
    <col min="18" max="247" width="14.42578125" style="1"/>
    <col min="248" max="248" width="5.42578125" style="1" customWidth="1"/>
    <col min="249" max="249" width="19.140625" style="1" customWidth="1"/>
    <col min="250" max="250" width="2.85546875" style="1" customWidth="1"/>
    <col min="251" max="251" width="30.140625" style="1" customWidth="1"/>
    <col min="252" max="254" width="8.7109375" style="1" customWidth="1"/>
    <col min="255" max="255" width="20.5703125" style="1" customWidth="1"/>
    <col min="256" max="256" width="3.5703125" style="1" customWidth="1"/>
    <col min="257" max="273" width="8.7109375" style="1" customWidth="1"/>
    <col min="274" max="503" width="14.42578125" style="1"/>
    <col min="504" max="504" width="5.42578125" style="1" customWidth="1"/>
    <col min="505" max="505" width="19.140625" style="1" customWidth="1"/>
    <col min="506" max="506" width="2.85546875" style="1" customWidth="1"/>
    <col min="507" max="507" width="30.140625" style="1" customWidth="1"/>
    <col min="508" max="510" width="8.7109375" style="1" customWidth="1"/>
    <col min="511" max="511" width="20.5703125" style="1" customWidth="1"/>
    <col min="512" max="512" width="3.5703125" style="1" customWidth="1"/>
    <col min="513" max="529" width="8.7109375" style="1" customWidth="1"/>
    <col min="530" max="759" width="14.42578125" style="1"/>
    <col min="760" max="760" width="5.42578125" style="1" customWidth="1"/>
    <col min="761" max="761" width="19.140625" style="1" customWidth="1"/>
    <col min="762" max="762" width="2.85546875" style="1" customWidth="1"/>
    <col min="763" max="763" width="30.140625" style="1" customWidth="1"/>
    <col min="764" max="766" width="8.7109375" style="1" customWidth="1"/>
    <col min="767" max="767" width="20.5703125" style="1" customWidth="1"/>
    <col min="768" max="768" width="3.5703125" style="1" customWidth="1"/>
    <col min="769" max="785" width="8.7109375" style="1" customWidth="1"/>
    <col min="786" max="1015" width="14.42578125" style="1"/>
    <col min="1016" max="1016" width="5.42578125" style="1" customWidth="1"/>
    <col min="1017" max="1017" width="19.140625" style="1" customWidth="1"/>
    <col min="1018" max="1018" width="2.85546875" style="1" customWidth="1"/>
    <col min="1019" max="1019" width="30.140625" style="1" customWidth="1"/>
    <col min="1020" max="1022" width="8.7109375" style="1" customWidth="1"/>
    <col min="1023" max="1023" width="20.5703125" style="1" customWidth="1"/>
    <col min="1024" max="1024" width="3.5703125" style="1" customWidth="1"/>
    <col min="1025" max="1041" width="8.7109375" style="1" customWidth="1"/>
    <col min="1042" max="1271" width="14.42578125" style="1"/>
    <col min="1272" max="1272" width="5.42578125" style="1" customWidth="1"/>
    <col min="1273" max="1273" width="19.140625" style="1" customWidth="1"/>
    <col min="1274" max="1274" width="2.85546875" style="1" customWidth="1"/>
    <col min="1275" max="1275" width="30.140625" style="1" customWidth="1"/>
    <col min="1276" max="1278" width="8.7109375" style="1" customWidth="1"/>
    <col min="1279" max="1279" width="20.5703125" style="1" customWidth="1"/>
    <col min="1280" max="1280" width="3.5703125" style="1" customWidth="1"/>
    <col min="1281" max="1297" width="8.7109375" style="1" customWidth="1"/>
    <col min="1298" max="1527" width="14.42578125" style="1"/>
    <col min="1528" max="1528" width="5.42578125" style="1" customWidth="1"/>
    <col min="1529" max="1529" width="19.140625" style="1" customWidth="1"/>
    <col min="1530" max="1530" width="2.85546875" style="1" customWidth="1"/>
    <col min="1531" max="1531" width="30.140625" style="1" customWidth="1"/>
    <col min="1532" max="1534" width="8.7109375" style="1" customWidth="1"/>
    <col min="1535" max="1535" width="20.5703125" style="1" customWidth="1"/>
    <col min="1536" max="1536" width="3.5703125" style="1" customWidth="1"/>
    <col min="1537" max="1553" width="8.7109375" style="1" customWidth="1"/>
    <col min="1554" max="1783" width="14.42578125" style="1"/>
    <col min="1784" max="1784" width="5.42578125" style="1" customWidth="1"/>
    <col min="1785" max="1785" width="19.140625" style="1" customWidth="1"/>
    <col min="1786" max="1786" width="2.85546875" style="1" customWidth="1"/>
    <col min="1787" max="1787" width="30.140625" style="1" customWidth="1"/>
    <col min="1788" max="1790" width="8.7109375" style="1" customWidth="1"/>
    <col min="1791" max="1791" width="20.5703125" style="1" customWidth="1"/>
    <col min="1792" max="1792" width="3.5703125" style="1" customWidth="1"/>
    <col min="1793" max="1809" width="8.7109375" style="1" customWidth="1"/>
    <col min="1810" max="2039" width="14.42578125" style="1"/>
    <col min="2040" max="2040" width="5.42578125" style="1" customWidth="1"/>
    <col min="2041" max="2041" width="19.140625" style="1" customWidth="1"/>
    <col min="2042" max="2042" width="2.85546875" style="1" customWidth="1"/>
    <col min="2043" max="2043" width="30.140625" style="1" customWidth="1"/>
    <col min="2044" max="2046" width="8.7109375" style="1" customWidth="1"/>
    <col min="2047" max="2047" width="20.5703125" style="1" customWidth="1"/>
    <col min="2048" max="2048" width="3.5703125" style="1" customWidth="1"/>
    <col min="2049" max="2065" width="8.7109375" style="1" customWidth="1"/>
    <col min="2066" max="2295" width="14.42578125" style="1"/>
    <col min="2296" max="2296" width="5.42578125" style="1" customWidth="1"/>
    <col min="2297" max="2297" width="19.140625" style="1" customWidth="1"/>
    <col min="2298" max="2298" width="2.85546875" style="1" customWidth="1"/>
    <col min="2299" max="2299" width="30.140625" style="1" customWidth="1"/>
    <col min="2300" max="2302" width="8.7109375" style="1" customWidth="1"/>
    <col min="2303" max="2303" width="20.5703125" style="1" customWidth="1"/>
    <col min="2304" max="2304" width="3.5703125" style="1" customWidth="1"/>
    <col min="2305" max="2321" width="8.7109375" style="1" customWidth="1"/>
    <col min="2322" max="2551" width="14.42578125" style="1"/>
    <col min="2552" max="2552" width="5.42578125" style="1" customWidth="1"/>
    <col min="2553" max="2553" width="19.140625" style="1" customWidth="1"/>
    <col min="2554" max="2554" width="2.85546875" style="1" customWidth="1"/>
    <col min="2555" max="2555" width="30.140625" style="1" customWidth="1"/>
    <col min="2556" max="2558" width="8.7109375" style="1" customWidth="1"/>
    <col min="2559" max="2559" width="20.5703125" style="1" customWidth="1"/>
    <col min="2560" max="2560" width="3.5703125" style="1" customWidth="1"/>
    <col min="2561" max="2577" width="8.7109375" style="1" customWidth="1"/>
    <col min="2578" max="2807" width="14.42578125" style="1"/>
    <col min="2808" max="2808" width="5.42578125" style="1" customWidth="1"/>
    <col min="2809" max="2809" width="19.140625" style="1" customWidth="1"/>
    <col min="2810" max="2810" width="2.85546875" style="1" customWidth="1"/>
    <col min="2811" max="2811" width="30.140625" style="1" customWidth="1"/>
    <col min="2812" max="2814" width="8.7109375" style="1" customWidth="1"/>
    <col min="2815" max="2815" width="20.5703125" style="1" customWidth="1"/>
    <col min="2816" max="2816" width="3.5703125" style="1" customWidth="1"/>
    <col min="2817" max="2833" width="8.7109375" style="1" customWidth="1"/>
    <col min="2834" max="3063" width="14.42578125" style="1"/>
    <col min="3064" max="3064" width="5.42578125" style="1" customWidth="1"/>
    <col min="3065" max="3065" width="19.140625" style="1" customWidth="1"/>
    <col min="3066" max="3066" width="2.85546875" style="1" customWidth="1"/>
    <col min="3067" max="3067" width="30.140625" style="1" customWidth="1"/>
    <col min="3068" max="3070" width="8.7109375" style="1" customWidth="1"/>
    <col min="3071" max="3071" width="20.5703125" style="1" customWidth="1"/>
    <col min="3072" max="3072" width="3.5703125" style="1" customWidth="1"/>
    <col min="3073" max="3089" width="8.7109375" style="1" customWidth="1"/>
    <col min="3090" max="3319" width="14.42578125" style="1"/>
    <col min="3320" max="3320" width="5.42578125" style="1" customWidth="1"/>
    <col min="3321" max="3321" width="19.140625" style="1" customWidth="1"/>
    <col min="3322" max="3322" width="2.85546875" style="1" customWidth="1"/>
    <col min="3323" max="3323" width="30.140625" style="1" customWidth="1"/>
    <col min="3324" max="3326" width="8.7109375" style="1" customWidth="1"/>
    <col min="3327" max="3327" width="20.5703125" style="1" customWidth="1"/>
    <col min="3328" max="3328" width="3.5703125" style="1" customWidth="1"/>
    <col min="3329" max="3345" width="8.7109375" style="1" customWidth="1"/>
    <col min="3346" max="3575" width="14.42578125" style="1"/>
    <col min="3576" max="3576" width="5.42578125" style="1" customWidth="1"/>
    <col min="3577" max="3577" width="19.140625" style="1" customWidth="1"/>
    <col min="3578" max="3578" width="2.85546875" style="1" customWidth="1"/>
    <col min="3579" max="3579" width="30.140625" style="1" customWidth="1"/>
    <col min="3580" max="3582" width="8.7109375" style="1" customWidth="1"/>
    <col min="3583" max="3583" width="20.5703125" style="1" customWidth="1"/>
    <col min="3584" max="3584" width="3.5703125" style="1" customWidth="1"/>
    <col min="3585" max="3601" width="8.7109375" style="1" customWidth="1"/>
    <col min="3602" max="3831" width="14.42578125" style="1"/>
    <col min="3832" max="3832" width="5.42578125" style="1" customWidth="1"/>
    <col min="3833" max="3833" width="19.140625" style="1" customWidth="1"/>
    <col min="3834" max="3834" width="2.85546875" style="1" customWidth="1"/>
    <col min="3835" max="3835" width="30.140625" style="1" customWidth="1"/>
    <col min="3836" max="3838" width="8.7109375" style="1" customWidth="1"/>
    <col min="3839" max="3839" width="20.5703125" style="1" customWidth="1"/>
    <col min="3840" max="3840" width="3.5703125" style="1" customWidth="1"/>
    <col min="3841" max="3857" width="8.7109375" style="1" customWidth="1"/>
    <col min="3858" max="4087" width="14.42578125" style="1"/>
    <col min="4088" max="4088" width="5.42578125" style="1" customWidth="1"/>
    <col min="4089" max="4089" width="19.140625" style="1" customWidth="1"/>
    <col min="4090" max="4090" width="2.85546875" style="1" customWidth="1"/>
    <col min="4091" max="4091" width="30.140625" style="1" customWidth="1"/>
    <col min="4092" max="4094" width="8.7109375" style="1" customWidth="1"/>
    <col min="4095" max="4095" width="20.5703125" style="1" customWidth="1"/>
    <col min="4096" max="4096" width="3.5703125" style="1" customWidth="1"/>
    <col min="4097" max="4113" width="8.7109375" style="1" customWidth="1"/>
    <col min="4114" max="4343" width="14.42578125" style="1"/>
    <col min="4344" max="4344" width="5.42578125" style="1" customWidth="1"/>
    <col min="4345" max="4345" width="19.140625" style="1" customWidth="1"/>
    <col min="4346" max="4346" width="2.85546875" style="1" customWidth="1"/>
    <col min="4347" max="4347" width="30.140625" style="1" customWidth="1"/>
    <col min="4348" max="4350" width="8.7109375" style="1" customWidth="1"/>
    <col min="4351" max="4351" width="20.5703125" style="1" customWidth="1"/>
    <col min="4352" max="4352" width="3.5703125" style="1" customWidth="1"/>
    <col min="4353" max="4369" width="8.7109375" style="1" customWidth="1"/>
    <col min="4370" max="4599" width="14.42578125" style="1"/>
    <col min="4600" max="4600" width="5.42578125" style="1" customWidth="1"/>
    <col min="4601" max="4601" width="19.140625" style="1" customWidth="1"/>
    <col min="4602" max="4602" width="2.85546875" style="1" customWidth="1"/>
    <col min="4603" max="4603" width="30.140625" style="1" customWidth="1"/>
    <col min="4604" max="4606" width="8.7109375" style="1" customWidth="1"/>
    <col min="4607" max="4607" width="20.5703125" style="1" customWidth="1"/>
    <col min="4608" max="4608" width="3.5703125" style="1" customWidth="1"/>
    <col min="4609" max="4625" width="8.7109375" style="1" customWidth="1"/>
    <col min="4626" max="4855" width="14.42578125" style="1"/>
    <col min="4856" max="4856" width="5.42578125" style="1" customWidth="1"/>
    <col min="4857" max="4857" width="19.140625" style="1" customWidth="1"/>
    <col min="4858" max="4858" width="2.85546875" style="1" customWidth="1"/>
    <col min="4859" max="4859" width="30.140625" style="1" customWidth="1"/>
    <col min="4860" max="4862" width="8.7109375" style="1" customWidth="1"/>
    <col min="4863" max="4863" width="20.5703125" style="1" customWidth="1"/>
    <col min="4864" max="4864" width="3.5703125" style="1" customWidth="1"/>
    <col min="4865" max="4881" width="8.7109375" style="1" customWidth="1"/>
    <col min="4882" max="5111" width="14.42578125" style="1"/>
    <col min="5112" max="5112" width="5.42578125" style="1" customWidth="1"/>
    <col min="5113" max="5113" width="19.140625" style="1" customWidth="1"/>
    <col min="5114" max="5114" width="2.85546875" style="1" customWidth="1"/>
    <col min="5115" max="5115" width="30.140625" style="1" customWidth="1"/>
    <col min="5116" max="5118" width="8.7109375" style="1" customWidth="1"/>
    <col min="5119" max="5119" width="20.5703125" style="1" customWidth="1"/>
    <col min="5120" max="5120" width="3.5703125" style="1" customWidth="1"/>
    <col min="5121" max="5137" width="8.7109375" style="1" customWidth="1"/>
    <col min="5138" max="5367" width="14.42578125" style="1"/>
    <col min="5368" max="5368" width="5.42578125" style="1" customWidth="1"/>
    <col min="5369" max="5369" width="19.140625" style="1" customWidth="1"/>
    <col min="5370" max="5370" width="2.85546875" style="1" customWidth="1"/>
    <col min="5371" max="5371" width="30.140625" style="1" customWidth="1"/>
    <col min="5372" max="5374" width="8.7109375" style="1" customWidth="1"/>
    <col min="5375" max="5375" width="20.5703125" style="1" customWidth="1"/>
    <col min="5376" max="5376" width="3.5703125" style="1" customWidth="1"/>
    <col min="5377" max="5393" width="8.7109375" style="1" customWidth="1"/>
    <col min="5394" max="5623" width="14.42578125" style="1"/>
    <col min="5624" max="5624" width="5.42578125" style="1" customWidth="1"/>
    <col min="5625" max="5625" width="19.140625" style="1" customWidth="1"/>
    <col min="5626" max="5626" width="2.85546875" style="1" customWidth="1"/>
    <col min="5627" max="5627" width="30.140625" style="1" customWidth="1"/>
    <col min="5628" max="5630" width="8.7109375" style="1" customWidth="1"/>
    <col min="5631" max="5631" width="20.5703125" style="1" customWidth="1"/>
    <col min="5632" max="5632" width="3.5703125" style="1" customWidth="1"/>
    <col min="5633" max="5649" width="8.7109375" style="1" customWidth="1"/>
    <col min="5650" max="5879" width="14.42578125" style="1"/>
    <col min="5880" max="5880" width="5.42578125" style="1" customWidth="1"/>
    <col min="5881" max="5881" width="19.140625" style="1" customWidth="1"/>
    <col min="5882" max="5882" width="2.85546875" style="1" customWidth="1"/>
    <col min="5883" max="5883" width="30.140625" style="1" customWidth="1"/>
    <col min="5884" max="5886" width="8.7109375" style="1" customWidth="1"/>
    <col min="5887" max="5887" width="20.5703125" style="1" customWidth="1"/>
    <col min="5888" max="5888" width="3.5703125" style="1" customWidth="1"/>
    <col min="5889" max="5905" width="8.7109375" style="1" customWidth="1"/>
    <col min="5906" max="6135" width="14.42578125" style="1"/>
    <col min="6136" max="6136" width="5.42578125" style="1" customWidth="1"/>
    <col min="6137" max="6137" width="19.140625" style="1" customWidth="1"/>
    <col min="6138" max="6138" width="2.85546875" style="1" customWidth="1"/>
    <col min="6139" max="6139" width="30.140625" style="1" customWidth="1"/>
    <col min="6140" max="6142" width="8.7109375" style="1" customWidth="1"/>
    <col min="6143" max="6143" width="20.5703125" style="1" customWidth="1"/>
    <col min="6144" max="6144" width="3.5703125" style="1" customWidth="1"/>
    <col min="6145" max="6161" width="8.7109375" style="1" customWidth="1"/>
    <col min="6162" max="6391" width="14.42578125" style="1"/>
    <col min="6392" max="6392" width="5.42578125" style="1" customWidth="1"/>
    <col min="6393" max="6393" width="19.140625" style="1" customWidth="1"/>
    <col min="6394" max="6394" width="2.85546875" style="1" customWidth="1"/>
    <col min="6395" max="6395" width="30.140625" style="1" customWidth="1"/>
    <col min="6396" max="6398" width="8.7109375" style="1" customWidth="1"/>
    <col min="6399" max="6399" width="20.5703125" style="1" customWidth="1"/>
    <col min="6400" max="6400" width="3.5703125" style="1" customWidth="1"/>
    <col min="6401" max="6417" width="8.7109375" style="1" customWidth="1"/>
    <col min="6418" max="6647" width="14.42578125" style="1"/>
    <col min="6648" max="6648" width="5.42578125" style="1" customWidth="1"/>
    <col min="6649" max="6649" width="19.140625" style="1" customWidth="1"/>
    <col min="6650" max="6650" width="2.85546875" style="1" customWidth="1"/>
    <col min="6651" max="6651" width="30.140625" style="1" customWidth="1"/>
    <col min="6652" max="6654" width="8.7109375" style="1" customWidth="1"/>
    <col min="6655" max="6655" width="20.5703125" style="1" customWidth="1"/>
    <col min="6656" max="6656" width="3.5703125" style="1" customWidth="1"/>
    <col min="6657" max="6673" width="8.7109375" style="1" customWidth="1"/>
    <col min="6674" max="6903" width="14.42578125" style="1"/>
    <col min="6904" max="6904" width="5.42578125" style="1" customWidth="1"/>
    <col min="6905" max="6905" width="19.140625" style="1" customWidth="1"/>
    <col min="6906" max="6906" width="2.85546875" style="1" customWidth="1"/>
    <col min="6907" max="6907" width="30.140625" style="1" customWidth="1"/>
    <col min="6908" max="6910" width="8.7109375" style="1" customWidth="1"/>
    <col min="6911" max="6911" width="20.5703125" style="1" customWidth="1"/>
    <col min="6912" max="6912" width="3.5703125" style="1" customWidth="1"/>
    <col min="6913" max="6929" width="8.7109375" style="1" customWidth="1"/>
    <col min="6930" max="7159" width="14.42578125" style="1"/>
    <col min="7160" max="7160" width="5.42578125" style="1" customWidth="1"/>
    <col min="7161" max="7161" width="19.140625" style="1" customWidth="1"/>
    <col min="7162" max="7162" width="2.85546875" style="1" customWidth="1"/>
    <col min="7163" max="7163" width="30.140625" style="1" customWidth="1"/>
    <col min="7164" max="7166" width="8.7109375" style="1" customWidth="1"/>
    <col min="7167" max="7167" width="20.5703125" style="1" customWidth="1"/>
    <col min="7168" max="7168" width="3.5703125" style="1" customWidth="1"/>
    <col min="7169" max="7185" width="8.7109375" style="1" customWidth="1"/>
    <col min="7186" max="7415" width="14.42578125" style="1"/>
    <col min="7416" max="7416" width="5.42578125" style="1" customWidth="1"/>
    <col min="7417" max="7417" width="19.140625" style="1" customWidth="1"/>
    <col min="7418" max="7418" width="2.85546875" style="1" customWidth="1"/>
    <col min="7419" max="7419" width="30.140625" style="1" customWidth="1"/>
    <col min="7420" max="7422" width="8.7109375" style="1" customWidth="1"/>
    <col min="7423" max="7423" width="20.5703125" style="1" customWidth="1"/>
    <col min="7424" max="7424" width="3.5703125" style="1" customWidth="1"/>
    <col min="7425" max="7441" width="8.7109375" style="1" customWidth="1"/>
    <col min="7442" max="7671" width="14.42578125" style="1"/>
    <col min="7672" max="7672" width="5.42578125" style="1" customWidth="1"/>
    <col min="7673" max="7673" width="19.140625" style="1" customWidth="1"/>
    <col min="7674" max="7674" width="2.85546875" style="1" customWidth="1"/>
    <col min="7675" max="7675" width="30.140625" style="1" customWidth="1"/>
    <col min="7676" max="7678" width="8.7109375" style="1" customWidth="1"/>
    <col min="7679" max="7679" width="20.5703125" style="1" customWidth="1"/>
    <col min="7680" max="7680" width="3.5703125" style="1" customWidth="1"/>
    <col min="7681" max="7697" width="8.7109375" style="1" customWidth="1"/>
    <col min="7698" max="7927" width="14.42578125" style="1"/>
    <col min="7928" max="7928" width="5.42578125" style="1" customWidth="1"/>
    <col min="7929" max="7929" width="19.140625" style="1" customWidth="1"/>
    <col min="7930" max="7930" width="2.85546875" style="1" customWidth="1"/>
    <col min="7931" max="7931" width="30.140625" style="1" customWidth="1"/>
    <col min="7932" max="7934" width="8.7109375" style="1" customWidth="1"/>
    <col min="7935" max="7935" width="20.5703125" style="1" customWidth="1"/>
    <col min="7936" max="7936" width="3.5703125" style="1" customWidth="1"/>
    <col min="7937" max="7953" width="8.7109375" style="1" customWidth="1"/>
    <col min="7954" max="8183" width="14.42578125" style="1"/>
    <col min="8184" max="8184" width="5.42578125" style="1" customWidth="1"/>
    <col min="8185" max="8185" width="19.140625" style="1" customWidth="1"/>
    <col min="8186" max="8186" width="2.85546875" style="1" customWidth="1"/>
    <col min="8187" max="8187" width="30.140625" style="1" customWidth="1"/>
    <col min="8188" max="8190" width="8.7109375" style="1" customWidth="1"/>
    <col min="8191" max="8191" width="20.5703125" style="1" customWidth="1"/>
    <col min="8192" max="8192" width="3.5703125" style="1" customWidth="1"/>
    <col min="8193" max="8209" width="8.7109375" style="1" customWidth="1"/>
    <col min="8210" max="8439" width="14.42578125" style="1"/>
    <col min="8440" max="8440" width="5.42578125" style="1" customWidth="1"/>
    <col min="8441" max="8441" width="19.140625" style="1" customWidth="1"/>
    <col min="8442" max="8442" width="2.85546875" style="1" customWidth="1"/>
    <col min="8443" max="8443" width="30.140625" style="1" customWidth="1"/>
    <col min="8444" max="8446" width="8.7109375" style="1" customWidth="1"/>
    <col min="8447" max="8447" width="20.5703125" style="1" customWidth="1"/>
    <col min="8448" max="8448" width="3.5703125" style="1" customWidth="1"/>
    <col min="8449" max="8465" width="8.7109375" style="1" customWidth="1"/>
    <col min="8466" max="8695" width="14.42578125" style="1"/>
    <col min="8696" max="8696" width="5.42578125" style="1" customWidth="1"/>
    <col min="8697" max="8697" width="19.140625" style="1" customWidth="1"/>
    <col min="8698" max="8698" width="2.85546875" style="1" customWidth="1"/>
    <col min="8699" max="8699" width="30.140625" style="1" customWidth="1"/>
    <col min="8700" max="8702" width="8.7109375" style="1" customWidth="1"/>
    <col min="8703" max="8703" width="20.5703125" style="1" customWidth="1"/>
    <col min="8704" max="8704" width="3.5703125" style="1" customWidth="1"/>
    <col min="8705" max="8721" width="8.7109375" style="1" customWidth="1"/>
    <col min="8722" max="8951" width="14.42578125" style="1"/>
    <col min="8952" max="8952" width="5.42578125" style="1" customWidth="1"/>
    <col min="8953" max="8953" width="19.140625" style="1" customWidth="1"/>
    <col min="8954" max="8954" width="2.85546875" style="1" customWidth="1"/>
    <col min="8955" max="8955" width="30.140625" style="1" customWidth="1"/>
    <col min="8956" max="8958" width="8.7109375" style="1" customWidth="1"/>
    <col min="8959" max="8959" width="20.5703125" style="1" customWidth="1"/>
    <col min="8960" max="8960" width="3.5703125" style="1" customWidth="1"/>
    <col min="8961" max="8977" width="8.7109375" style="1" customWidth="1"/>
    <col min="8978" max="9207" width="14.42578125" style="1"/>
    <col min="9208" max="9208" width="5.42578125" style="1" customWidth="1"/>
    <col min="9209" max="9209" width="19.140625" style="1" customWidth="1"/>
    <col min="9210" max="9210" width="2.85546875" style="1" customWidth="1"/>
    <col min="9211" max="9211" width="30.140625" style="1" customWidth="1"/>
    <col min="9212" max="9214" width="8.7109375" style="1" customWidth="1"/>
    <col min="9215" max="9215" width="20.5703125" style="1" customWidth="1"/>
    <col min="9216" max="9216" width="3.5703125" style="1" customWidth="1"/>
    <col min="9217" max="9233" width="8.7109375" style="1" customWidth="1"/>
    <col min="9234" max="9463" width="14.42578125" style="1"/>
    <col min="9464" max="9464" width="5.42578125" style="1" customWidth="1"/>
    <col min="9465" max="9465" width="19.140625" style="1" customWidth="1"/>
    <col min="9466" max="9466" width="2.85546875" style="1" customWidth="1"/>
    <col min="9467" max="9467" width="30.140625" style="1" customWidth="1"/>
    <col min="9468" max="9470" width="8.7109375" style="1" customWidth="1"/>
    <col min="9471" max="9471" width="20.5703125" style="1" customWidth="1"/>
    <col min="9472" max="9472" width="3.5703125" style="1" customWidth="1"/>
    <col min="9473" max="9489" width="8.7109375" style="1" customWidth="1"/>
    <col min="9490" max="9719" width="14.42578125" style="1"/>
    <col min="9720" max="9720" width="5.42578125" style="1" customWidth="1"/>
    <col min="9721" max="9721" width="19.140625" style="1" customWidth="1"/>
    <col min="9722" max="9722" width="2.85546875" style="1" customWidth="1"/>
    <col min="9723" max="9723" width="30.140625" style="1" customWidth="1"/>
    <col min="9724" max="9726" width="8.7109375" style="1" customWidth="1"/>
    <col min="9727" max="9727" width="20.5703125" style="1" customWidth="1"/>
    <col min="9728" max="9728" width="3.5703125" style="1" customWidth="1"/>
    <col min="9729" max="9745" width="8.7109375" style="1" customWidth="1"/>
    <col min="9746" max="9975" width="14.42578125" style="1"/>
    <col min="9976" max="9976" width="5.42578125" style="1" customWidth="1"/>
    <col min="9977" max="9977" width="19.140625" style="1" customWidth="1"/>
    <col min="9978" max="9978" width="2.85546875" style="1" customWidth="1"/>
    <col min="9979" max="9979" width="30.140625" style="1" customWidth="1"/>
    <col min="9980" max="9982" width="8.7109375" style="1" customWidth="1"/>
    <col min="9983" max="9983" width="20.5703125" style="1" customWidth="1"/>
    <col min="9984" max="9984" width="3.5703125" style="1" customWidth="1"/>
    <col min="9985" max="10001" width="8.7109375" style="1" customWidth="1"/>
    <col min="10002" max="10231" width="14.42578125" style="1"/>
    <col min="10232" max="10232" width="5.42578125" style="1" customWidth="1"/>
    <col min="10233" max="10233" width="19.140625" style="1" customWidth="1"/>
    <col min="10234" max="10234" width="2.85546875" style="1" customWidth="1"/>
    <col min="10235" max="10235" width="30.140625" style="1" customWidth="1"/>
    <col min="10236" max="10238" width="8.7109375" style="1" customWidth="1"/>
    <col min="10239" max="10239" width="20.5703125" style="1" customWidth="1"/>
    <col min="10240" max="10240" width="3.5703125" style="1" customWidth="1"/>
    <col min="10241" max="10257" width="8.7109375" style="1" customWidth="1"/>
    <col min="10258" max="10487" width="14.42578125" style="1"/>
    <col min="10488" max="10488" width="5.42578125" style="1" customWidth="1"/>
    <col min="10489" max="10489" width="19.140625" style="1" customWidth="1"/>
    <col min="10490" max="10490" width="2.85546875" style="1" customWidth="1"/>
    <col min="10491" max="10491" width="30.140625" style="1" customWidth="1"/>
    <col min="10492" max="10494" width="8.7109375" style="1" customWidth="1"/>
    <col min="10495" max="10495" width="20.5703125" style="1" customWidth="1"/>
    <col min="10496" max="10496" width="3.5703125" style="1" customWidth="1"/>
    <col min="10497" max="10513" width="8.7109375" style="1" customWidth="1"/>
    <col min="10514" max="10743" width="14.42578125" style="1"/>
    <col min="10744" max="10744" width="5.42578125" style="1" customWidth="1"/>
    <col min="10745" max="10745" width="19.140625" style="1" customWidth="1"/>
    <col min="10746" max="10746" width="2.85546875" style="1" customWidth="1"/>
    <col min="10747" max="10747" width="30.140625" style="1" customWidth="1"/>
    <col min="10748" max="10750" width="8.7109375" style="1" customWidth="1"/>
    <col min="10751" max="10751" width="20.5703125" style="1" customWidth="1"/>
    <col min="10752" max="10752" width="3.5703125" style="1" customWidth="1"/>
    <col min="10753" max="10769" width="8.7109375" style="1" customWidth="1"/>
    <col min="10770" max="10999" width="14.42578125" style="1"/>
    <col min="11000" max="11000" width="5.42578125" style="1" customWidth="1"/>
    <col min="11001" max="11001" width="19.140625" style="1" customWidth="1"/>
    <col min="11002" max="11002" width="2.85546875" style="1" customWidth="1"/>
    <col min="11003" max="11003" width="30.140625" style="1" customWidth="1"/>
    <col min="11004" max="11006" width="8.7109375" style="1" customWidth="1"/>
    <col min="11007" max="11007" width="20.5703125" style="1" customWidth="1"/>
    <col min="11008" max="11008" width="3.5703125" style="1" customWidth="1"/>
    <col min="11009" max="11025" width="8.7109375" style="1" customWidth="1"/>
    <col min="11026" max="11255" width="14.42578125" style="1"/>
    <col min="11256" max="11256" width="5.42578125" style="1" customWidth="1"/>
    <col min="11257" max="11257" width="19.140625" style="1" customWidth="1"/>
    <col min="11258" max="11258" width="2.85546875" style="1" customWidth="1"/>
    <col min="11259" max="11259" width="30.140625" style="1" customWidth="1"/>
    <col min="11260" max="11262" width="8.7109375" style="1" customWidth="1"/>
    <col min="11263" max="11263" width="20.5703125" style="1" customWidth="1"/>
    <col min="11264" max="11264" width="3.5703125" style="1" customWidth="1"/>
    <col min="11265" max="11281" width="8.7109375" style="1" customWidth="1"/>
    <col min="11282" max="11511" width="14.42578125" style="1"/>
    <col min="11512" max="11512" width="5.42578125" style="1" customWidth="1"/>
    <col min="11513" max="11513" width="19.140625" style="1" customWidth="1"/>
    <col min="11514" max="11514" width="2.85546875" style="1" customWidth="1"/>
    <col min="11515" max="11515" width="30.140625" style="1" customWidth="1"/>
    <col min="11516" max="11518" width="8.7109375" style="1" customWidth="1"/>
    <col min="11519" max="11519" width="20.5703125" style="1" customWidth="1"/>
    <col min="11520" max="11520" width="3.5703125" style="1" customWidth="1"/>
    <col min="11521" max="11537" width="8.7109375" style="1" customWidth="1"/>
    <col min="11538" max="11767" width="14.42578125" style="1"/>
    <col min="11768" max="11768" width="5.42578125" style="1" customWidth="1"/>
    <col min="11769" max="11769" width="19.140625" style="1" customWidth="1"/>
    <col min="11770" max="11770" width="2.85546875" style="1" customWidth="1"/>
    <col min="11771" max="11771" width="30.140625" style="1" customWidth="1"/>
    <col min="11772" max="11774" width="8.7109375" style="1" customWidth="1"/>
    <col min="11775" max="11775" width="20.5703125" style="1" customWidth="1"/>
    <col min="11776" max="11776" width="3.5703125" style="1" customWidth="1"/>
    <col min="11777" max="11793" width="8.7109375" style="1" customWidth="1"/>
    <col min="11794" max="12023" width="14.42578125" style="1"/>
    <col min="12024" max="12024" width="5.42578125" style="1" customWidth="1"/>
    <col min="12025" max="12025" width="19.140625" style="1" customWidth="1"/>
    <col min="12026" max="12026" width="2.85546875" style="1" customWidth="1"/>
    <col min="12027" max="12027" width="30.140625" style="1" customWidth="1"/>
    <col min="12028" max="12030" width="8.7109375" style="1" customWidth="1"/>
    <col min="12031" max="12031" width="20.5703125" style="1" customWidth="1"/>
    <col min="12032" max="12032" width="3.5703125" style="1" customWidth="1"/>
    <col min="12033" max="12049" width="8.7109375" style="1" customWidth="1"/>
    <col min="12050" max="12279" width="14.42578125" style="1"/>
    <col min="12280" max="12280" width="5.42578125" style="1" customWidth="1"/>
    <col min="12281" max="12281" width="19.140625" style="1" customWidth="1"/>
    <col min="12282" max="12282" width="2.85546875" style="1" customWidth="1"/>
    <col min="12283" max="12283" width="30.140625" style="1" customWidth="1"/>
    <col min="12284" max="12286" width="8.7109375" style="1" customWidth="1"/>
    <col min="12287" max="12287" width="20.5703125" style="1" customWidth="1"/>
    <col min="12288" max="12288" width="3.5703125" style="1" customWidth="1"/>
    <col min="12289" max="12305" width="8.7109375" style="1" customWidth="1"/>
    <col min="12306" max="12535" width="14.42578125" style="1"/>
    <col min="12536" max="12536" width="5.42578125" style="1" customWidth="1"/>
    <col min="12537" max="12537" width="19.140625" style="1" customWidth="1"/>
    <col min="12538" max="12538" width="2.85546875" style="1" customWidth="1"/>
    <col min="12539" max="12539" width="30.140625" style="1" customWidth="1"/>
    <col min="12540" max="12542" width="8.7109375" style="1" customWidth="1"/>
    <col min="12543" max="12543" width="20.5703125" style="1" customWidth="1"/>
    <col min="12544" max="12544" width="3.5703125" style="1" customWidth="1"/>
    <col min="12545" max="12561" width="8.7109375" style="1" customWidth="1"/>
    <col min="12562" max="12791" width="14.42578125" style="1"/>
    <col min="12792" max="12792" width="5.42578125" style="1" customWidth="1"/>
    <col min="12793" max="12793" width="19.140625" style="1" customWidth="1"/>
    <col min="12794" max="12794" width="2.85546875" style="1" customWidth="1"/>
    <col min="12795" max="12795" width="30.140625" style="1" customWidth="1"/>
    <col min="12796" max="12798" width="8.7109375" style="1" customWidth="1"/>
    <col min="12799" max="12799" width="20.5703125" style="1" customWidth="1"/>
    <col min="12800" max="12800" width="3.5703125" style="1" customWidth="1"/>
    <col min="12801" max="12817" width="8.7109375" style="1" customWidth="1"/>
    <col min="12818" max="13047" width="14.42578125" style="1"/>
    <col min="13048" max="13048" width="5.42578125" style="1" customWidth="1"/>
    <col min="13049" max="13049" width="19.140625" style="1" customWidth="1"/>
    <col min="13050" max="13050" width="2.85546875" style="1" customWidth="1"/>
    <col min="13051" max="13051" width="30.140625" style="1" customWidth="1"/>
    <col min="13052" max="13054" width="8.7109375" style="1" customWidth="1"/>
    <col min="13055" max="13055" width="20.5703125" style="1" customWidth="1"/>
    <col min="13056" max="13056" width="3.5703125" style="1" customWidth="1"/>
    <col min="13057" max="13073" width="8.7109375" style="1" customWidth="1"/>
    <col min="13074" max="13303" width="14.42578125" style="1"/>
    <col min="13304" max="13304" width="5.42578125" style="1" customWidth="1"/>
    <col min="13305" max="13305" width="19.140625" style="1" customWidth="1"/>
    <col min="13306" max="13306" width="2.85546875" style="1" customWidth="1"/>
    <col min="13307" max="13307" width="30.140625" style="1" customWidth="1"/>
    <col min="13308" max="13310" width="8.7109375" style="1" customWidth="1"/>
    <col min="13311" max="13311" width="20.5703125" style="1" customWidth="1"/>
    <col min="13312" max="13312" width="3.5703125" style="1" customWidth="1"/>
    <col min="13313" max="13329" width="8.7109375" style="1" customWidth="1"/>
    <col min="13330" max="13559" width="14.42578125" style="1"/>
    <col min="13560" max="13560" width="5.42578125" style="1" customWidth="1"/>
    <col min="13561" max="13561" width="19.140625" style="1" customWidth="1"/>
    <col min="13562" max="13562" width="2.85546875" style="1" customWidth="1"/>
    <col min="13563" max="13563" width="30.140625" style="1" customWidth="1"/>
    <col min="13564" max="13566" width="8.7109375" style="1" customWidth="1"/>
    <col min="13567" max="13567" width="20.5703125" style="1" customWidth="1"/>
    <col min="13568" max="13568" width="3.5703125" style="1" customWidth="1"/>
    <col min="13569" max="13585" width="8.7109375" style="1" customWidth="1"/>
    <col min="13586" max="13815" width="14.42578125" style="1"/>
    <col min="13816" max="13816" width="5.42578125" style="1" customWidth="1"/>
    <col min="13817" max="13817" width="19.140625" style="1" customWidth="1"/>
    <col min="13818" max="13818" width="2.85546875" style="1" customWidth="1"/>
    <col min="13819" max="13819" width="30.140625" style="1" customWidth="1"/>
    <col min="13820" max="13822" width="8.7109375" style="1" customWidth="1"/>
    <col min="13823" max="13823" width="20.5703125" style="1" customWidth="1"/>
    <col min="13824" max="13824" width="3.5703125" style="1" customWidth="1"/>
    <col min="13825" max="13841" width="8.7109375" style="1" customWidth="1"/>
    <col min="13842" max="14071" width="14.42578125" style="1"/>
    <col min="14072" max="14072" width="5.42578125" style="1" customWidth="1"/>
    <col min="14073" max="14073" width="19.140625" style="1" customWidth="1"/>
    <col min="14074" max="14074" width="2.85546875" style="1" customWidth="1"/>
    <col min="14075" max="14075" width="30.140625" style="1" customWidth="1"/>
    <col min="14076" max="14078" width="8.7109375" style="1" customWidth="1"/>
    <col min="14079" max="14079" width="20.5703125" style="1" customWidth="1"/>
    <col min="14080" max="14080" width="3.5703125" style="1" customWidth="1"/>
    <col min="14081" max="14097" width="8.7109375" style="1" customWidth="1"/>
    <col min="14098" max="14327" width="14.42578125" style="1"/>
    <col min="14328" max="14328" width="5.42578125" style="1" customWidth="1"/>
    <col min="14329" max="14329" width="19.140625" style="1" customWidth="1"/>
    <col min="14330" max="14330" width="2.85546875" style="1" customWidth="1"/>
    <col min="14331" max="14331" width="30.140625" style="1" customWidth="1"/>
    <col min="14332" max="14334" width="8.7109375" style="1" customWidth="1"/>
    <col min="14335" max="14335" width="20.5703125" style="1" customWidth="1"/>
    <col min="14336" max="14336" width="3.5703125" style="1" customWidth="1"/>
    <col min="14337" max="14353" width="8.7109375" style="1" customWidth="1"/>
    <col min="14354" max="14583" width="14.42578125" style="1"/>
    <col min="14584" max="14584" width="5.42578125" style="1" customWidth="1"/>
    <col min="14585" max="14585" width="19.140625" style="1" customWidth="1"/>
    <col min="14586" max="14586" width="2.85546875" style="1" customWidth="1"/>
    <col min="14587" max="14587" width="30.140625" style="1" customWidth="1"/>
    <col min="14588" max="14590" width="8.7109375" style="1" customWidth="1"/>
    <col min="14591" max="14591" width="20.5703125" style="1" customWidth="1"/>
    <col min="14592" max="14592" width="3.5703125" style="1" customWidth="1"/>
    <col min="14593" max="14609" width="8.7109375" style="1" customWidth="1"/>
    <col min="14610" max="14839" width="14.42578125" style="1"/>
    <col min="14840" max="14840" width="5.42578125" style="1" customWidth="1"/>
    <col min="14841" max="14841" width="19.140625" style="1" customWidth="1"/>
    <col min="14842" max="14842" width="2.85546875" style="1" customWidth="1"/>
    <col min="14843" max="14843" width="30.140625" style="1" customWidth="1"/>
    <col min="14844" max="14846" width="8.7109375" style="1" customWidth="1"/>
    <col min="14847" max="14847" width="20.5703125" style="1" customWidth="1"/>
    <col min="14848" max="14848" width="3.5703125" style="1" customWidth="1"/>
    <col min="14849" max="14865" width="8.7109375" style="1" customWidth="1"/>
    <col min="14866" max="15095" width="14.42578125" style="1"/>
    <col min="15096" max="15096" width="5.42578125" style="1" customWidth="1"/>
    <col min="15097" max="15097" width="19.140625" style="1" customWidth="1"/>
    <col min="15098" max="15098" width="2.85546875" style="1" customWidth="1"/>
    <col min="15099" max="15099" width="30.140625" style="1" customWidth="1"/>
    <col min="15100" max="15102" width="8.7109375" style="1" customWidth="1"/>
    <col min="15103" max="15103" width="20.5703125" style="1" customWidth="1"/>
    <col min="15104" max="15104" width="3.5703125" style="1" customWidth="1"/>
    <col min="15105" max="15121" width="8.7109375" style="1" customWidth="1"/>
    <col min="15122" max="15351" width="14.42578125" style="1"/>
    <col min="15352" max="15352" width="5.42578125" style="1" customWidth="1"/>
    <col min="15353" max="15353" width="19.140625" style="1" customWidth="1"/>
    <col min="15354" max="15354" width="2.85546875" style="1" customWidth="1"/>
    <col min="15355" max="15355" width="30.140625" style="1" customWidth="1"/>
    <col min="15356" max="15358" width="8.7109375" style="1" customWidth="1"/>
    <col min="15359" max="15359" width="20.5703125" style="1" customWidth="1"/>
    <col min="15360" max="15360" width="3.5703125" style="1" customWidth="1"/>
    <col min="15361" max="15377" width="8.7109375" style="1" customWidth="1"/>
    <col min="15378" max="15607" width="14.42578125" style="1"/>
    <col min="15608" max="15608" width="5.42578125" style="1" customWidth="1"/>
    <col min="15609" max="15609" width="19.140625" style="1" customWidth="1"/>
    <col min="15610" max="15610" width="2.85546875" style="1" customWidth="1"/>
    <col min="15611" max="15611" width="30.140625" style="1" customWidth="1"/>
    <col min="15612" max="15614" width="8.7109375" style="1" customWidth="1"/>
    <col min="15615" max="15615" width="20.5703125" style="1" customWidth="1"/>
    <col min="15616" max="15616" width="3.5703125" style="1" customWidth="1"/>
    <col min="15617" max="15633" width="8.7109375" style="1" customWidth="1"/>
    <col min="15634" max="15863" width="14.42578125" style="1"/>
    <col min="15864" max="15864" width="5.42578125" style="1" customWidth="1"/>
    <col min="15865" max="15865" width="19.140625" style="1" customWidth="1"/>
    <col min="15866" max="15866" width="2.85546875" style="1" customWidth="1"/>
    <col min="15867" max="15867" width="30.140625" style="1" customWidth="1"/>
    <col min="15868" max="15870" width="8.7109375" style="1" customWidth="1"/>
    <col min="15871" max="15871" width="20.5703125" style="1" customWidth="1"/>
    <col min="15872" max="15872" width="3.5703125" style="1" customWidth="1"/>
    <col min="15873" max="15889" width="8.7109375" style="1" customWidth="1"/>
    <col min="15890" max="16119" width="14.42578125" style="1"/>
    <col min="16120" max="16120" width="5.42578125" style="1" customWidth="1"/>
    <col min="16121" max="16121" width="19.140625" style="1" customWidth="1"/>
    <col min="16122" max="16122" width="2.85546875" style="1" customWidth="1"/>
    <col min="16123" max="16123" width="30.140625" style="1" customWidth="1"/>
    <col min="16124" max="16126" width="8.7109375" style="1" customWidth="1"/>
    <col min="16127" max="16127" width="20.5703125" style="1" customWidth="1"/>
    <col min="16128" max="16128" width="3.5703125" style="1" customWidth="1"/>
    <col min="16129" max="16145" width="8.7109375" style="1" customWidth="1"/>
    <col min="16146" max="16384" width="14.42578125" style="1"/>
  </cols>
  <sheetData>
    <row r="2" spans="1:35" x14ac:dyDescent="0.25">
      <c r="A2" s="179" t="s">
        <v>143</v>
      </c>
      <c r="B2" s="179"/>
      <c r="C2" s="179"/>
      <c r="D2" s="179"/>
      <c r="E2" s="179"/>
      <c r="F2" s="179"/>
      <c r="G2" s="179"/>
      <c r="H2" s="2"/>
    </row>
    <row r="3" spans="1:35" x14ac:dyDescent="0.25">
      <c r="B3" s="2"/>
      <c r="C3" s="3"/>
      <c r="D3" s="3"/>
      <c r="E3" s="3"/>
      <c r="F3" s="3"/>
      <c r="G3" s="3"/>
      <c r="H3" s="3"/>
    </row>
    <row r="4" spans="1:35" x14ac:dyDescent="0.25">
      <c r="A4" s="120"/>
      <c r="B4" s="120"/>
      <c r="C4" s="4"/>
      <c r="D4" s="5" t="s">
        <v>0</v>
      </c>
      <c r="E4" s="4"/>
      <c r="F4" s="4"/>
      <c r="G4" s="4"/>
      <c r="H4" s="4"/>
    </row>
    <row r="5" spans="1:35" ht="15" customHeight="1" x14ac:dyDescent="0.25">
      <c r="A5" s="121" t="s">
        <v>140</v>
      </c>
      <c r="B5" s="121"/>
      <c r="C5" s="5"/>
      <c r="D5" s="180" t="s">
        <v>138</v>
      </c>
      <c r="E5" s="180"/>
      <c r="F5" s="180"/>
      <c r="G5" s="180"/>
      <c r="H5" s="6"/>
    </row>
    <row r="6" spans="1:35" x14ac:dyDescent="0.25">
      <c r="A6" s="181" t="s">
        <v>1</v>
      </c>
      <c r="B6" s="182"/>
      <c r="C6" s="183"/>
      <c r="D6" s="184" t="s">
        <v>2</v>
      </c>
      <c r="E6" s="184"/>
      <c r="F6" s="184"/>
      <c r="G6" s="184"/>
      <c r="H6" s="184"/>
    </row>
    <row r="7" spans="1:35" x14ac:dyDescent="0.25">
      <c r="A7" s="185" t="s">
        <v>3</v>
      </c>
      <c r="B7" s="185"/>
      <c r="C7" s="7"/>
      <c r="D7" s="74" t="s">
        <v>3</v>
      </c>
      <c r="E7" s="8"/>
      <c r="F7" s="8"/>
      <c r="G7" s="9"/>
      <c r="H7" s="10"/>
      <c r="I7" s="6"/>
    </row>
    <row r="8" spans="1:35" x14ac:dyDescent="0.25">
      <c r="A8" s="185" t="s">
        <v>5</v>
      </c>
      <c r="B8" s="185"/>
      <c r="C8" s="11"/>
      <c r="D8" s="74" t="s">
        <v>139</v>
      </c>
      <c r="E8" s="11"/>
      <c r="F8" s="11"/>
      <c r="G8" s="12"/>
      <c r="H8" s="13"/>
      <c r="I8" s="6"/>
    </row>
    <row r="9" spans="1:35" x14ac:dyDescent="0.25">
      <c r="A9" s="185" t="s">
        <v>6</v>
      </c>
      <c r="B9" s="185"/>
      <c r="C9" s="7"/>
      <c r="D9" s="74" t="s">
        <v>6</v>
      </c>
      <c r="E9" s="11"/>
      <c r="F9" s="11"/>
      <c r="G9" s="12"/>
      <c r="H9" s="13"/>
      <c r="I9" s="6"/>
    </row>
    <row r="10" spans="1:35" x14ac:dyDescent="0.25">
      <c r="A10" s="185" t="s">
        <v>7</v>
      </c>
      <c r="B10" s="185"/>
      <c r="C10" s="7"/>
      <c r="D10" s="74" t="s">
        <v>7</v>
      </c>
      <c r="E10" s="11"/>
      <c r="F10" s="11"/>
      <c r="G10" s="12"/>
      <c r="H10" s="13"/>
      <c r="I10" s="6"/>
    </row>
    <row r="11" spans="1:35" x14ac:dyDescent="0.25">
      <c r="A11" s="185" t="s">
        <v>8</v>
      </c>
      <c r="B11" s="185"/>
      <c r="C11" s="7"/>
      <c r="D11" s="74" t="s">
        <v>8</v>
      </c>
      <c r="E11" s="11"/>
      <c r="F11" s="75"/>
      <c r="G11" s="76"/>
      <c r="H11" s="14"/>
      <c r="I11" s="6"/>
    </row>
    <row r="12" spans="1:35" s="31" customFormat="1" x14ac:dyDescent="0.25">
      <c r="A12" s="170" t="s">
        <v>9</v>
      </c>
      <c r="B12" s="172" t="s">
        <v>10</v>
      </c>
      <c r="C12" s="173"/>
      <c r="D12" s="172" t="s">
        <v>11</v>
      </c>
      <c r="E12" s="176"/>
      <c r="F12" s="169" t="s">
        <v>12</v>
      </c>
      <c r="G12" s="169"/>
      <c r="H12" s="163" t="s">
        <v>13</v>
      </c>
    </row>
    <row r="13" spans="1:35" s="31" customFormat="1" ht="31.5" customHeight="1" x14ac:dyDescent="0.25">
      <c r="A13" s="171"/>
      <c r="B13" s="174"/>
      <c r="C13" s="175"/>
      <c r="D13" s="174"/>
      <c r="E13" s="177"/>
      <c r="F13" s="77" t="s">
        <v>109</v>
      </c>
      <c r="G13" s="77" t="s">
        <v>110</v>
      </c>
      <c r="H13" s="164"/>
    </row>
    <row r="14" spans="1:35" s="82" customFormat="1" x14ac:dyDescent="0.25">
      <c r="A14" s="15" t="s">
        <v>14</v>
      </c>
      <c r="B14" s="186" t="s">
        <v>15</v>
      </c>
      <c r="C14" s="187"/>
      <c r="D14" s="186" t="s">
        <v>16</v>
      </c>
      <c r="E14" s="188"/>
      <c r="F14" s="79" t="s">
        <v>17</v>
      </c>
      <c r="G14" s="80" t="s">
        <v>111</v>
      </c>
      <c r="H14" s="81" t="s">
        <v>112</v>
      </c>
    </row>
    <row r="15" spans="1:35" x14ac:dyDescent="0.25">
      <c r="A15" s="189" t="s">
        <v>18</v>
      </c>
      <c r="B15" s="190"/>
      <c r="C15" s="190"/>
      <c r="D15" s="190"/>
      <c r="E15" s="190"/>
      <c r="F15" s="190"/>
      <c r="G15" s="190"/>
      <c r="H15" s="191"/>
    </row>
    <row r="16" spans="1:35" s="19" customFormat="1" ht="31.5" customHeight="1" x14ac:dyDescent="0.25">
      <c r="A16" s="16">
        <v>1</v>
      </c>
      <c r="B16" s="167" t="s">
        <v>19</v>
      </c>
      <c r="C16" s="168"/>
      <c r="D16" s="142" t="s">
        <v>19</v>
      </c>
      <c r="E16" s="143"/>
      <c r="F16" s="89">
        <v>1</v>
      </c>
      <c r="G16" s="90">
        <v>2</v>
      </c>
      <c r="H16" s="18" t="s">
        <v>20</v>
      </c>
      <c r="Q16" s="19">
        <v>1</v>
      </c>
      <c r="R16" s="159" t="s">
        <v>21</v>
      </c>
      <c r="S16" s="160"/>
      <c r="T16" s="160"/>
      <c r="U16" s="161"/>
      <c r="W16" s="19">
        <v>1</v>
      </c>
      <c r="X16" s="19">
        <v>2</v>
      </c>
      <c r="Y16" s="19">
        <v>3</v>
      </c>
      <c r="Z16" s="19">
        <v>4</v>
      </c>
      <c r="AA16" s="19">
        <v>5</v>
      </c>
      <c r="AB16" s="19">
        <v>6</v>
      </c>
      <c r="AC16" s="19">
        <v>7</v>
      </c>
      <c r="AD16" s="19">
        <v>8</v>
      </c>
      <c r="AE16" s="19">
        <v>9</v>
      </c>
      <c r="AF16" s="19">
        <v>10</v>
      </c>
      <c r="AG16" s="19">
        <v>11</v>
      </c>
      <c r="AH16" s="19">
        <v>12</v>
      </c>
      <c r="AI16" s="19">
        <v>13</v>
      </c>
    </row>
    <row r="17" spans="1:35" s="19" customFormat="1" ht="31.5" customHeight="1" x14ac:dyDescent="0.25">
      <c r="A17" s="20">
        <v>2</v>
      </c>
      <c r="B17" s="162" t="s">
        <v>22</v>
      </c>
      <c r="C17" s="158"/>
      <c r="D17" s="142" t="s">
        <v>22</v>
      </c>
      <c r="E17" s="143"/>
      <c r="F17" s="89">
        <v>2</v>
      </c>
      <c r="G17" s="90">
        <v>3</v>
      </c>
      <c r="H17" s="18" t="s">
        <v>20</v>
      </c>
      <c r="Q17" s="19">
        <v>2</v>
      </c>
      <c r="R17" s="159" t="s">
        <v>23</v>
      </c>
      <c r="S17" s="160"/>
      <c r="T17" s="160"/>
      <c r="U17" s="161"/>
      <c r="W17" s="159" t="s">
        <v>21</v>
      </c>
      <c r="X17" s="159" t="s">
        <v>23</v>
      </c>
      <c r="Y17" s="159" t="s">
        <v>24</v>
      </c>
      <c r="Z17" s="152" t="s">
        <v>25</v>
      </c>
      <c r="AA17" s="131" t="s">
        <v>26</v>
      </c>
      <c r="AB17" s="152" t="s">
        <v>27</v>
      </c>
      <c r="AC17" s="131" t="s">
        <v>28</v>
      </c>
      <c r="AD17" s="152" t="s">
        <v>29</v>
      </c>
      <c r="AE17" s="152" t="s">
        <v>30</v>
      </c>
      <c r="AF17" s="152" t="s">
        <v>31</v>
      </c>
      <c r="AG17" s="152" t="s">
        <v>32</v>
      </c>
      <c r="AH17" s="152" t="s">
        <v>33</v>
      </c>
      <c r="AI17" s="152" t="s">
        <v>34</v>
      </c>
    </row>
    <row r="18" spans="1:35" s="19" customFormat="1" ht="31.5" customHeight="1" x14ac:dyDescent="0.25">
      <c r="A18" s="16">
        <v>3</v>
      </c>
      <c r="B18" s="157" t="s">
        <v>35</v>
      </c>
      <c r="C18" s="158"/>
      <c r="D18" s="142" t="s">
        <v>35</v>
      </c>
      <c r="E18" s="143"/>
      <c r="F18" s="89">
        <v>3</v>
      </c>
      <c r="G18" s="90">
        <v>4</v>
      </c>
      <c r="H18" s="18" t="s">
        <v>20</v>
      </c>
      <c r="Q18" s="19">
        <v>3</v>
      </c>
      <c r="R18" s="159" t="s">
        <v>24</v>
      </c>
      <c r="S18" s="160"/>
      <c r="T18" s="160"/>
      <c r="U18" s="161"/>
      <c r="W18" s="160"/>
      <c r="X18" s="160"/>
      <c r="Y18" s="160"/>
      <c r="Z18" s="165"/>
      <c r="AA18" s="156"/>
      <c r="AB18" s="153"/>
      <c r="AC18" s="156"/>
      <c r="AD18" s="153"/>
      <c r="AE18" s="153"/>
      <c r="AF18" s="155"/>
      <c r="AG18" s="155"/>
      <c r="AH18" s="155"/>
      <c r="AI18" s="153"/>
    </row>
    <row r="19" spans="1:35" ht="31.5" customHeight="1" x14ac:dyDescent="0.2">
      <c r="A19" s="20">
        <v>4</v>
      </c>
      <c r="B19" s="162" t="s">
        <v>36</v>
      </c>
      <c r="C19" s="158"/>
      <c r="D19" s="142" t="s">
        <v>36</v>
      </c>
      <c r="E19" s="143"/>
      <c r="F19" s="89">
        <v>4</v>
      </c>
      <c r="G19" s="90">
        <v>5</v>
      </c>
      <c r="H19" s="18" t="s">
        <v>20</v>
      </c>
      <c r="Q19" s="19">
        <v>4</v>
      </c>
      <c r="R19" s="152" t="s">
        <v>25</v>
      </c>
      <c r="S19" s="165"/>
      <c r="T19" s="165"/>
      <c r="U19" s="166"/>
      <c r="W19" s="160"/>
      <c r="X19" s="160"/>
      <c r="Y19" s="160"/>
      <c r="Z19" s="165"/>
      <c r="AA19" s="156"/>
      <c r="AB19" s="153"/>
      <c r="AC19" s="156"/>
      <c r="AD19" s="153"/>
      <c r="AE19" s="153"/>
      <c r="AF19" s="155"/>
      <c r="AG19" s="155"/>
      <c r="AH19" s="155"/>
      <c r="AI19" s="153"/>
    </row>
    <row r="20" spans="1:35" ht="31.5" customHeight="1" x14ac:dyDescent="0.25">
      <c r="A20" s="16">
        <v>5</v>
      </c>
      <c r="B20" s="150" t="s">
        <v>37</v>
      </c>
      <c r="C20" s="151"/>
      <c r="D20" s="142" t="s">
        <v>37</v>
      </c>
      <c r="E20" s="143"/>
      <c r="F20" s="89">
        <v>5</v>
      </c>
      <c r="G20" s="90">
        <v>6</v>
      </c>
      <c r="H20" s="18" t="s">
        <v>20</v>
      </c>
      <c r="Q20" s="19">
        <v>5</v>
      </c>
      <c r="R20" s="131" t="s">
        <v>26</v>
      </c>
      <c r="S20" s="156"/>
      <c r="T20" s="156"/>
      <c r="U20" s="132"/>
      <c r="W20" s="161"/>
      <c r="X20" s="161"/>
      <c r="Y20" s="161"/>
      <c r="Z20" s="166"/>
      <c r="AA20" s="132"/>
      <c r="AB20" s="154"/>
      <c r="AC20" s="132"/>
      <c r="AD20" s="154"/>
      <c r="AE20" s="154"/>
      <c r="AF20" s="151"/>
      <c r="AG20" s="151"/>
      <c r="AH20" s="151"/>
      <c r="AI20" s="154"/>
    </row>
    <row r="21" spans="1:35" ht="31.5" customHeight="1" x14ac:dyDescent="0.25">
      <c r="A21" s="20">
        <v>6</v>
      </c>
      <c r="B21" s="150" t="s">
        <v>38</v>
      </c>
      <c r="C21" s="151"/>
      <c r="D21" s="142" t="s">
        <v>38</v>
      </c>
      <c r="E21" s="143"/>
      <c r="F21" s="89">
        <v>6</v>
      </c>
      <c r="G21" s="90">
        <v>7</v>
      </c>
      <c r="H21" s="18" t="s">
        <v>20</v>
      </c>
      <c r="Q21" s="19"/>
      <c r="R21" s="21"/>
      <c r="S21" s="22"/>
      <c r="T21" s="22"/>
      <c r="U21" s="22"/>
      <c r="W21" s="23"/>
      <c r="X21" s="23"/>
      <c r="Y21" s="23"/>
      <c r="Z21" s="24"/>
      <c r="AA21" s="22"/>
      <c r="AB21" s="25"/>
      <c r="AC21" s="22"/>
      <c r="AD21" s="25"/>
      <c r="AE21" s="25"/>
      <c r="AF21" s="26"/>
      <c r="AG21" s="26"/>
      <c r="AH21" s="26"/>
      <c r="AI21" s="25"/>
    </row>
    <row r="22" spans="1:35" ht="31.5" customHeight="1" x14ac:dyDescent="0.25">
      <c r="A22" s="16">
        <v>7</v>
      </c>
      <c r="B22" s="141" t="s">
        <v>39</v>
      </c>
      <c r="C22" s="138"/>
      <c r="D22" s="142" t="s">
        <v>39</v>
      </c>
      <c r="E22" s="143"/>
      <c r="F22" s="89">
        <v>7</v>
      </c>
      <c r="G22" s="91">
        <v>8</v>
      </c>
      <c r="H22" s="18" t="s">
        <v>20</v>
      </c>
      <c r="Q22" s="19"/>
      <c r="R22" s="21"/>
      <c r="S22" s="22"/>
      <c r="T22" s="22"/>
      <c r="U22" s="22"/>
      <c r="W22" s="23"/>
      <c r="X22" s="23"/>
      <c r="Y22" s="23"/>
      <c r="Z22" s="24"/>
      <c r="AA22" s="22"/>
      <c r="AB22" s="25"/>
      <c r="AC22" s="22"/>
      <c r="AD22" s="25"/>
      <c r="AE22" s="25"/>
      <c r="AF22" s="26"/>
      <c r="AG22" s="26"/>
      <c r="AH22" s="26"/>
      <c r="AI22" s="25"/>
    </row>
    <row r="23" spans="1:35" ht="31.5" customHeight="1" x14ac:dyDescent="0.25">
      <c r="A23" s="20">
        <v>8</v>
      </c>
      <c r="B23" s="141" t="s">
        <v>40</v>
      </c>
      <c r="C23" s="138"/>
      <c r="D23" s="142" t="s">
        <v>40</v>
      </c>
      <c r="E23" s="143"/>
      <c r="F23" s="89">
        <v>8</v>
      </c>
      <c r="G23" s="91">
        <v>9</v>
      </c>
      <c r="H23" s="18" t="s">
        <v>20</v>
      </c>
      <c r="Q23" s="19"/>
      <c r="R23" s="21"/>
      <c r="S23" s="22"/>
      <c r="T23" s="22"/>
      <c r="U23" s="22"/>
      <c r="W23" s="23"/>
      <c r="X23" s="23"/>
      <c r="Y23" s="23"/>
      <c r="Z23" s="24"/>
      <c r="AA23" s="22"/>
      <c r="AB23" s="25"/>
      <c r="AC23" s="22"/>
      <c r="AD23" s="25"/>
      <c r="AE23" s="25"/>
      <c r="AF23" s="26"/>
      <c r="AG23" s="26"/>
      <c r="AH23" s="26"/>
      <c r="AI23" s="25"/>
    </row>
    <row r="24" spans="1:35" ht="31.5" customHeight="1" x14ac:dyDescent="0.25">
      <c r="A24" s="16">
        <v>9</v>
      </c>
      <c r="B24" s="141" t="s">
        <v>41</v>
      </c>
      <c r="C24" s="138"/>
      <c r="D24" s="142" t="s">
        <v>41</v>
      </c>
      <c r="E24" s="143"/>
      <c r="F24" s="89">
        <v>9</v>
      </c>
      <c r="G24" s="91">
        <v>10</v>
      </c>
      <c r="H24" s="18" t="s">
        <v>20</v>
      </c>
      <c r="Q24" s="19"/>
      <c r="R24" s="21"/>
      <c r="S24" s="22"/>
      <c r="T24" s="22"/>
      <c r="U24" s="22"/>
      <c r="W24" s="23"/>
      <c r="X24" s="23"/>
      <c r="Y24" s="23"/>
      <c r="Z24" s="24"/>
      <c r="AA24" s="22"/>
      <c r="AB24" s="25"/>
      <c r="AC24" s="22"/>
      <c r="AD24" s="25"/>
      <c r="AE24" s="25"/>
      <c r="AF24" s="26"/>
      <c r="AG24" s="26"/>
      <c r="AH24" s="26"/>
      <c r="AI24" s="25"/>
    </row>
    <row r="25" spans="1:35" ht="31.5" customHeight="1" x14ac:dyDescent="0.25">
      <c r="A25" s="20">
        <v>10</v>
      </c>
      <c r="B25" s="141" t="s">
        <v>42</v>
      </c>
      <c r="C25" s="138"/>
      <c r="D25" s="142" t="s">
        <v>42</v>
      </c>
      <c r="E25" s="143"/>
      <c r="F25" s="89">
        <v>10</v>
      </c>
      <c r="G25" s="91">
        <v>11</v>
      </c>
      <c r="H25" s="18" t="s">
        <v>20</v>
      </c>
      <c r="Q25" s="19"/>
      <c r="R25" s="21"/>
      <c r="S25" s="22"/>
      <c r="T25" s="22"/>
      <c r="U25" s="22"/>
      <c r="W25" s="23"/>
      <c r="X25" s="23"/>
      <c r="Y25" s="23"/>
      <c r="Z25" s="24"/>
      <c r="AA25" s="22"/>
      <c r="AB25" s="25"/>
      <c r="AC25" s="22"/>
      <c r="AD25" s="25"/>
      <c r="AE25" s="25"/>
      <c r="AF25" s="26"/>
      <c r="AG25" s="26"/>
      <c r="AH25" s="26"/>
      <c r="AI25" s="25"/>
    </row>
    <row r="26" spans="1:35" ht="31.5" customHeight="1" x14ac:dyDescent="0.25">
      <c r="A26" s="16">
        <v>11</v>
      </c>
      <c r="B26" s="141" t="s">
        <v>43</v>
      </c>
      <c r="C26" s="138"/>
      <c r="D26" s="142" t="s">
        <v>43</v>
      </c>
      <c r="E26" s="143"/>
      <c r="F26" s="89">
        <v>11</v>
      </c>
      <c r="G26" s="91">
        <v>12</v>
      </c>
      <c r="H26" s="18" t="s">
        <v>20</v>
      </c>
      <c r="Q26" s="19"/>
      <c r="R26" s="21"/>
      <c r="S26" s="22"/>
      <c r="T26" s="22"/>
      <c r="U26" s="22"/>
      <c r="W26" s="23"/>
      <c r="X26" s="23"/>
      <c r="Y26" s="23"/>
      <c r="Z26" s="24"/>
      <c r="AA26" s="22"/>
      <c r="AB26" s="25"/>
      <c r="AC26" s="22"/>
      <c r="AD26" s="25"/>
      <c r="AE26" s="25"/>
      <c r="AF26" s="26"/>
      <c r="AG26" s="26"/>
      <c r="AH26" s="26"/>
      <c r="AI26" s="25"/>
    </row>
    <row r="27" spans="1:35" ht="31.5" customHeight="1" x14ac:dyDescent="0.25">
      <c r="A27" s="20">
        <v>12</v>
      </c>
      <c r="B27" s="141" t="s">
        <v>44</v>
      </c>
      <c r="C27" s="138"/>
      <c r="D27" s="142" t="s">
        <v>44</v>
      </c>
      <c r="E27" s="143"/>
      <c r="F27" s="89">
        <v>12</v>
      </c>
      <c r="G27" s="91">
        <v>13</v>
      </c>
      <c r="H27" s="18" t="s">
        <v>20</v>
      </c>
      <c r="Q27" s="19"/>
      <c r="R27" s="21"/>
      <c r="S27" s="22"/>
      <c r="T27" s="22"/>
      <c r="U27" s="22"/>
      <c r="W27" s="23"/>
      <c r="X27" s="23"/>
      <c r="Y27" s="23"/>
      <c r="Z27" s="24"/>
      <c r="AA27" s="22"/>
      <c r="AB27" s="25"/>
      <c r="AC27" s="22"/>
      <c r="AD27" s="25"/>
      <c r="AE27" s="25"/>
      <c r="AF27" s="26"/>
      <c r="AG27" s="26"/>
      <c r="AH27" s="26"/>
      <c r="AI27" s="25"/>
    </row>
    <row r="28" spans="1:35" ht="31.5" customHeight="1" x14ac:dyDescent="0.25">
      <c r="A28" s="16">
        <v>13</v>
      </c>
      <c r="B28" s="137" t="s">
        <v>45</v>
      </c>
      <c r="C28" s="138"/>
      <c r="D28" s="142" t="s">
        <v>45</v>
      </c>
      <c r="E28" s="143"/>
      <c r="F28" s="89">
        <v>13</v>
      </c>
      <c r="G28" s="91">
        <v>14</v>
      </c>
      <c r="H28" s="18" t="s">
        <v>20</v>
      </c>
      <c r="Q28" s="19"/>
      <c r="R28" s="21"/>
      <c r="S28" s="22"/>
      <c r="T28" s="22"/>
      <c r="U28" s="22"/>
      <c r="W28" s="23"/>
      <c r="X28" s="23"/>
      <c r="Y28" s="23"/>
      <c r="Z28" s="24"/>
      <c r="AA28" s="22"/>
      <c r="AB28" s="25"/>
      <c r="AC28" s="22"/>
      <c r="AD28" s="25"/>
      <c r="AE28" s="25"/>
      <c r="AF28" s="26"/>
      <c r="AG28" s="26"/>
      <c r="AH28" s="26"/>
      <c r="AI28" s="25"/>
    </row>
    <row r="29" spans="1:35" x14ac:dyDescent="0.25">
      <c r="A29" s="27"/>
      <c r="B29" s="137"/>
      <c r="C29" s="144"/>
      <c r="D29" s="145"/>
      <c r="E29" s="146"/>
      <c r="F29" s="78"/>
      <c r="G29" s="72"/>
      <c r="H29" s="28"/>
      <c r="Q29" s="19"/>
      <c r="R29" s="21"/>
      <c r="S29" s="22"/>
      <c r="T29" s="22"/>
      <c r="U29" s="22"/>
      <c r="W29" s="23"/>
      <c r="X29" s="23"/>
      <c r="Y29" s="23"/>
      <c r="Z29" s="24"/>
      <c r="AA29" s="22"/>
      <c r="AB29" s="25"/>
      <c r="AC29" s="22"/>
      <c r="AD29" s="25"/>
      <c r="AE29" s="25"/>
      <c r="AF29" s="26"/>
      <c r="AG29" s="26"/>
      <c r="AH29" s="26"/>
      <c r="AI29" s="25"/>
    </row>
    <row r="30" spans="1:35" ht="15.75" customHeight="1" x14ac:dyDescent="0.25">
      <c r="A30" s="147" t="s">
        <v>46</v>
      </c>
      <c r="B30" s="148"/>
      <c r="C30" s="148"/>
      <c r="D30" s="148"/>
      <c r="E30" s="148"/>
      <c r="F30" s="148"/>
      <c r="G30" s="148"/>
      <c r="H30" s="149"/>
    </row>
    <row r="31" spans="1:35" ht="15" customHeight="1" x14ac:dyDescent="0.25">
      <c r="A31" s="20">
        <v>1</v>
      </c>
      <c r="B31" s="137" t="s">
        <v>47</v>
      </c>
      <c r="C31" s="138"/>
      <c r="D31" s="139" t="s">
        <v>48</v>
      </c>
      <c r="E31" s="140"/>
      <c r="F31" s="83">
        <v>3</v>
      </c>
      <c r="G31" s="17">
        <v>10</v>
      </c>
      <c r="H31" s="28" t="s">
        <v>20</v>
      </c>
      <c r="Q31" s="19"/>
      <c r="R31" s="21"/>
      <c r="S31" s="22"/>
      <c r="T31" s="22"/>
      <c r="U31" s="22"/>
      <c r="W31" s="23"/>
      <c r="X31" s="23"/>
      <c r="Y31" s="23"/>
      <c r="Z31" s="24"/>
      <c r="AA31" s="22"/>
      <c r="AB31" s="25"/>
      <c r="AC31" s="22"/>
      <c r="AD31" s="25"/>
      <c r="AE31" s="25"/>
      <c r="AF31" s="26"/>
      <c r="AG31" s="26"/>
      <c r="AH31" s="26"/>
      <c r="AI31" s="25"/>
    </row>
    <row r="32" spans="1:35" ht="15" customHeight="1" x14ac:dyDescent="0.25">
      <c r="A32" s="20">
        <v>2</v>
      </c>
      <c r="B32" s="137" t="s">
        <v>49</v>
      </c>
      <c r="C32" s="138"/>
      <c r="D32" s="139" t="s">
        <v>50</v>
      </c>
      <c r="E32" s="140"/>
      <c r="F32" s="83">
        <v>2</v>
      </c>
      <c r="G32" s="17">
        <v>3</v>
      </c>
      <c r="H32" s="28" t="s">
        <v>20</v>
      </c>
      <c r="Q32" s="19"/>
      <c r="R32" s="21"/>
      <c r="S32" s="22"/>
      <c r="T32" s="22"/>
      <c r="U32" s="22"/>
      <c r="W32" s="23"/>
      <c r="X32" s="23"/>
      <c r="Y32" s="23"/>
      <c r="Z32" s="24"/>
      <c r="AA32" s="22"/>
      <c r="AB32" s="25"/>
      <c r="AC32" s="22"/>
      <c r="AD32" s="25"/>
      <c r="AE32" s="25"/>
      <c r="AF32" s="26"/>
      <c r="AG32" s="26"/>
      <c r="AH32" s="26"/>
      <c r="AI32" s="25"/>
    </row>
    <row r="33" spans="1:35" ht="15" customHeight="1" x14ac:dyDescent="0.25">
      <c r="A33" s="20">
        <v>3</v>
      </c>
      <c r="B33" s="137" t="s">
        <v>51</v>
      </c>
      <c r="C33" s="138"/>
      <c r="D33" s="139" t="s">
        <v>52</v>
      </c>
      <c r="E33" s="140"/>
      <c r="F33" s="83">
        <v>3</v>
      </c>
      <c r="G33" s="17">
        <v>4</v>
      </c>
      <c r="H33" s="28" t="s">
        <v>20</v>
      </c>
      <c r="Q33" s="19"/>
      <c r="R33" s="21"/>
      <c r="S33" s="22"/>
      <c r="T33" s="22"/>
      <c r="U33" s="22"/>
      <c r="W33" s="23"/>
      <c r="X33" s="23"/>
      <c r="Y33" s="23"/>
      <c r="Z33" s="24"/>
      <c r="AA33" s="22"/>
      <c r="AB33" s="25"/>
      <c r="AC33" s="22"/>
      <c r="AD33" s="25"/>
      <c r="AE33" s="25"/>
      <c r="AF33" s="26"/>
      <c r="AG33" s="26"/>
      <c r="AH33" s="26"/>
      <c r="AI33" s="25"/>
    </row>
    <row r="34" spans="1:35" x14ac:dyDescent="0.25">
      <c r="A34" s="29">
        <v>4</v>
      </c>
      <c r="B34" s="131" t="s">
        <v>53</v>
      </c>
      <c r="C34" s="132"/>
      <c r="D34" s="131" t="s">
        <v>54</v>
      </c>
      <c r="E34" s="133"/>
      <c r="F34" s="83">
        <v>4</v>
      </c>
      <c r="G34" s="17">
        <v>5</v>
      </c>
      <c r="H34" s="28" t="s">
        <v>20</v>
      </c>
    </row>
    <row r="35" spans="1:35" x14ac:dyDescent="0.25">
      <c r="A35" s="30">
        <v>5</v>
      </c>
      <c r="B35" s="134" t="s">
        <v>55</v>
      </c>
      <c r="C35" s="135"/>
      <c r="D35" s="134" t="s">
        <v>56</v>
      </c>
      <c r="E35" s="136"/>
      <c r="F35" s="83">
        <v>5</v>
      </c>
      <c r="G35" s="17">
        <v>6</v>
      </c>
      <c r="H35" s="28" t="s">
        <v>20</v>
      </c>
    </row>
    <row r="36" spans="1:35" x14ac:dyDescent="0.25">
      <c r="A36" s="29">
        <v>6</v>
      </c>
      <c r="B36" s="131" t="s">
        <v>57</v>
      </c>
      <c r="C36" s="132"/>
      <c r="D36" s="131" t="s">
        <v>58</v>
      </c>
      <c r="E36" s="133"/>
      <c r="F36" s="83">
        <v>6</v>
      </c>
      <c r="G36" s="17">
        <v>7</v>
      </c>
      <c r="H36" s="28" t="s">
        <v>20</v>
      </c>
    </row>
    <row r="37" spans="1:35" x14ac:dyDescent="0.25">
      <c r="A37" s="30">
        <v>7</v>
      </c>
      <c r="B37" s="131" t="s">
        <v>59</v>
      </c>
      <c r="C37" s="132"/>
      <c r="D37" s="131" t="s">
        <v>60</v>
      </c>
      <c r="E37" s="133"/>
      <c r="F37" s="83">
        <v>7</v>
      </c>
      <c r="G37" s="17">
        <v>8</v>
      </c>
      <c r="H37" s="28" t="s">
        <v>20</v>
      </c>
    </row>
    <row r="38" spans="1:35" x14ac:dyDescent="0.25">
      <c r="A38" s="29">
        <v>8</v>
      </c>
      <c r="B38" s="131" t="s">
        <v>61</v>
      </c>
      <c r="C38" s="132"/>
      <c r="D38" s="131" t="s">
        <v>62</v>
      </c>
      <c r="E38" s="133"/>
      <c r="F38" s="83">
        <v>2</v>
      </c>
      <c r="G38" s="17">
        <v>8</v>
      </c>
      <c r="H38" s="28" t="s">
        <v>20</v>
      </c>
    </row>
    <row r="39" spans="1:35" ht="15.75" customHeight="1" x14ac:dyDescent="0.2"/>
    <row r="40" spans="1:35" ht="15.75" customHeight="1" x14ac:dyDescent="0.2"/>
    <row r="41" spans="1:35" customFormat="1" x14ac:dyDescent="0.25">
      <c r="E41" s="178" t="s">
        <v>141</v>
      </c>
      <c r="F41" s="178"/>
      <c r="X41" s="33" t="s">
        <v>90</v>
      </c>
      <c r="Y41" s="33"/>
      <c r="Z41" s="33"/>
    </row>
    <row r="42" spans="1:35" customFormat="1" x14ac:dyDescent="0.25">
      <c r="C42" s="109" t="s">
        <v>1</v>
      </c>
      <c r="D42" s="115"/>
      <c r="E42" s="178" t="s">
        <v>2</v>
      </c>
      <c r="F42" s="178"/>
      <c r="X42" s="33" t="s">
        <v>79</v>
      </c>
      <c r="Y42" s="33"/>
      <c r="Z42" s="33"/>
    </row>
    <row r="43" spans="1:35" customFormat="1" x14ac:dyDescent="0.25">
      <c r="C43" s="109"/>
      <c r="X43" s="33"/>
      <c r="Y43" s="33"/>
      <c r="Z43" s="33"/>
    </row>
    <row r="44" spans="1:35" customFormat="1" x14ac:dyDescent="0.25">
      <c r="C44" s="109"/>
      <c r="X44" s="33"/>
      <c r="Y44" s="33"/>
      <c r="Z44" s="33"/>
    </row>
    <row r="45" spans="1:35" customFormat="1" x14ac:dyDescent="0.25">
      <c r="C45" s="109"/>
      <c r="X45" s="33"/>
      <c r="Y45" s="33"/>
      <c r="Z45" s="33"/>
    </row>
    <row r="46" spans="1:35" customFormat="1" x14ac:dyDescent="0.25">
      <c r="C46" s="109" t="s">
        <v>91</v>
      </c>
      <c r="D46" s="115"/>
      <c r="E46" s="178" t="s">
        <v>91</v>
      </c>
      <c r="F46" s="178"/>
      <c r="X46" s="33" t="s">
        <v>91</v>
      </c>
      <c r="Y46" s="33"/>
      <c r="Z46" s="33"/>
    </row>
    <row r="47" spans="1:35" customFormat="1" x14ac:dyDescent="0.25">
      <c r="C47" s="109" t="s">
        <v>92</v>
      </c>
      <c r="D47" s="115"/>
      <c r="E47" s="178" t="s">
        <v>92</v>
      </c>
      <c r="F47" s="178"/>
      <c r="X47" s="33" t="s">
        <v>92</v>
      </c>
      <c r="Y47" s="33"/>
      <c r="Z47" s="33"/>
    </row>
    <row r="48" spans="1:3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84">
    <mergeCell ref="E46:F46"/>
    <mergeCell ref="E47:F47"/>
    <mergeCell ref="E41:F41"/>
    <mergeCell ref="E42:F42"/>
    <mergeCell ref="A2:G2"/>
    <mergeCell ref="D5:G5"/>
    <mergeCell ref="A6:C6"/>
    <mergeCell ref="D6:H6"/>
    <mergeCell ref="A7:B7"/>
    <mergeCell ref="A8:B8"/>
    <mergeCell ref="A9:B9"/>
    <mergeCell ref="A10:B10"/>
    <mergeCell ref="A11:B11"/>
    <mergeCell ref="B14:C14"/>
    <mergeCell ref="D14:E14"/>
    <mergeCell ref="A15:H15"/>
    <mergeCell ref="B16:C16"/>
    <mergeCell ref="D16:E16"/>
    <mergeCell ref="F12:G12"/>
    <mergeCell ref="A12:A13"/>
    <mergeCell ref="B12:C13"/>
    <mergeCell ref="D12:E13"/>
    <mergeCell ref="H12:H13"/>
    <mergeCell ref="AD17:AD20"/>
    <mergeCell ref="R16:U16"/>
    <mergeCell ref="B17:C17"/>
    <mergeCell ref="D17:E17"/>
    <mergeCell ref="R17:U17"/>
    <mergeCell ref="W17:W20"/>
    <mergeCell ref="X17:X20"/>
    <mergeCell ref="R19:U19"/>
    <mergeCell ref="B20:C20"/>
    <mergeCell ref="D20:E20"/>
    <mergeCell ref="R20:U20"/>
    <mergeCell ref="Y17:Y20"/>
    <mergeCell ref="Z17:Z20"/>
    <mergeCell ref="AA17:AA20"/>
    <mergeCell ref="AB17:AB20"/>
    <mergeCell ref="AC17:AC20"/>
    <mergeCell ref="B18:C18"/>
    <mergeCell ref="D18:E18"/>
    <mergeCell ref="R18:U18"/>
    <mergeCell ref="B19:C19"/>
    <mergeCell ref="D19:E19"/>
    <mergeCell ref="AE17:AE20"/>
    <mergeCell ref="AF17:AF20"/>
    <mergeCell ref="AG17:AG20"/>
    <mergeCell ref="AH17:AH20"/>
    <mergeCell ref="AI17:AI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33:C33"/>
    <mergeCell ref="D33:E33"/>
    <mergeCell ref="B27:C27"/>
    <mergeCell ref="D27:E27"/>
    <mergeCell ref="B28:C28"/>
    <mergeCell ref="D28:E28"/>
    <mergeCell ref="B29:C29"/>
    <mergeCell ref="D29:E29"/>
    <mergeCell ref="A30:H30"/>
    <mergeCell ref="B31:C31"/>
    <mergeCell ref="D31:E31"/>
    <mergeCell ref="B32:C32"/>
    <mergeCell ref="D32:E32"/>
    <mergeCell ref="B37:C37"/>
    <mergeCell ref="D37:E37"/>
    <mergeCell ref="B38:C38"/>
    <mergeCell ref="D38:E38"/>
    <mergeCell ref="B34:C34"/>
    <mergeCell ref="D34:E34"/>
    <mergeCell ref="B35:C35"/>
    <mergeCell ref="D35:E35"/>
    <mergeCell ref="B36:C36"/>
    <mergeCell ref="D36:E36"/>
  </mergeCells>
  <pageMargins left="0.7" right="0.7" top="0.75" bottom="0.75" header="0" footer="0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3:Z52"/>
  <sheetViews>
    <sheetView topLeftCell="A25" zoomScale="69" zoomScaleNormal="69" workbookViewId="0">
      <selection activeCell="E44" sqref="E44"/>
    </sheetView>
  </sheetViews>
  <sheetFormatPr defaultRowHeight="15" x14ac:dyDescent="0.25"/>
  <cols>
    <col min="1" max="1" width="9.140625" style="33"/>
    <col min="2" max="2" width="51" customWidth="1"/>
    <col min="3" max="3" width="26.140625" bestFit="1" customWidth="1"/>
    <col min="4" max="4" width="12.5703125" customWidth="1"/>
    <col min="5" max="5" width="12.7109375" customWidth="1"/>
    <col min="6" max="6" width="9.140625" bestFit="1" customWidth="1"/>
    <col min="7" max="7" width="8.7109375" customWidth="1"/>
    <col min="8" max="8" width="13.140625" hidden="1" customWidth="1"/>
    <col min="9" max="9" width="11" customWidth="1"/>
    <col min="10" max="10" width="13.5703125" bestFit="1" customWidth="1"/>
    <col min="11" max="11" width="18" customWidth="1"/>
    <col min="12" max="12" width="15.42578125" bestFit="1" customWidth="1"/>
    <col min="13" max="13" width="16.85546875" customWidth="1"/>
    <col min="14" max="14" width="22.5703125" bestFit="1" customWidth="1"/>
    <col min="15" max="15" width="15.85546875" bestFit="1" customWidth="1"/>
    <col min="16" max="16" width="14.140625" customWidth="1"/>
    <col min="17" max="17" width="10.28515625" bestFit="1" customWidth="1"/>
    <col min="19" max="19" width="13.7109375" customWidth="1"/>
  </cols>
  <sheetData>
    <row r="3" spans="1:19" x14ac:dyDescent="0.25">
      <c r="A3" s="215" t="s">
        <v>142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32"/>
    </row>
    <row r="4" spans="1:19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3" t="s">
        <v>0</v>
      </c>
      <c r="L4" s="122"/>
      <c r="M4" s="122"/>
      <c r="N4" s="122"/>
      <c r="O4" s="32"/>
    </row>
    <row r="5" spans="1:19" x14ac:dyDescent="0.25">
      <c r="B5" t="s">
        <v>140</v>
      </c>
      <c r="K5" t="s">
        <v>138</v>
      </c>
    </row>
    <row r="6" spans="1:19" x14ac:dyDescent="0.25">
      <c r="A6" s="206" t="s">
        <v>1</v>
      </c>
      <c r="B6" s="216"/>
      <c r="C6" s="216"/>
      <c r="D6" s="216"/>
      <c r="E6" s="216"/>
      <c r="F6" s="216"/>
      <c r="G6" s="216"/>
      <c r="H6" s="216"/>
      <c r="I6" s="216"/>
      <c r="J6" s="207"/>
      <c r="K6" s="34" t="s">
        <v>2</v>
      </c>
      <c r="L6" s="35"/>
      <c r="M6" s="35"/>
      <c r="N6" s="36"/>
    </row>
    <row r="7" spans="1:19" x14ac:dyDescent="0.25">
      <c r="A7" s="212" t="s">
        <v>3</v>
      </c>
      <c r="B7" s="213"/>
      <c r="C7" s="37" t="s">
        <v>129</v>
      </c>
      <c r="D7" s="38"/>
      <c r="E7" s="38"/>
      <c r="F7" s="38"/>
      <c r="G7" s="38"/>
      <c r="H7" s="38"/>
      <c r="I7" s="38"/>
      <c r="J7" s="39"/>
      <c r="K7" s="212" t="s">
        <v>3</v>
      </c>
      <c r="L7" s="214"/>
      <c r="M7" s="37" t="s">
        <v>129</v>
      </c>
      <c r="N7" s="39"/>
    </row>
    <row r="8" spans="1:19" x14ac:dyDescent="0.25">
      <c r="A8" s="212" t="s">
        <v>5</v>
      </c>
      <c r="B8" s="213"/>
      <c r="C8" s="37" t="s">
        <v>129</v>
      </c>
      <c r="D8" s="38"/>
      <c r="E8" s="38"/>
      <c r="F8" s="38"/>
      <c r="G8" s="38"/>
      <c r="H8" s="38"/>
      <c r="I8" s="38"/>
      <c r="J8" s="39"/>
      <c r="K8" s="212" t="s">
        <v>139</v>
      </c>
      <c r="L8" s="214" t="s">
        <v>4</v>
      </c>
      <c r="M8" s="37" t="s">
        <v>129</v>
      </c>
      <c r="N8" s="39"/>
    </row>
    <row r="9" spans="1:19" x14ac:dyDescent="0.25">
      <c r="A9" s="212" t="s">
        <v>6</v>
      </c>
      <c r="B9" s="213"/>
      <c r="C9" s="37" t="s">
        <v>129</v>
      </c>
      <c r="D9" s="38"/>
      <c r="E9" s="38"/>
      <c r="F9" s="38"/>
      <c r="G9" s="38"/>
      <c r="H9" s="38"/>
      <c r="I9" s="38"/>
      <c r="J9" s="39"/>
      <c r="K9" s="212" t="s">
        <v>6</v>
      </c>
      <c r="L9" s="214" t="s">
        <v>4</v>
      </c>
      <c r="M9" s="37" t="s">
        <v>129</v>
      </c>
      <c r="N9" s="39"/>
    </row>
    <row r="10" spans="1:19" x14ac:dyDescent="0.25">
      <c r="A10" s="212" t="s">
        <v>7</v>
      </c>
      <c r="B10" s="213"/>
      <c r="C10" s="37" t="s">
        <v>129</v>
      </c>
      <c r="D10" s="38"/>
      <c r="E10" s="38"/>
      <c r="F10" s="38"/>
      <c r="G10" s="38"/>
      <c r="H10" s="38"/>
      <c r="I10" s="38"/>
      <c r="J10" s="39"/>
      <c r="K10" s="212" t="s">
        <v>7</v>
      </c>
      <c r="L10" s="214" t="s">
        <v>4</v>
      </c>
      <c r="M10" s="37" t="s">
        <v>129</v>
      </c>
      <c r="N10" s="39"/>
    </row>
    <row r="11" spans="1:19" x14ac:dyDescent="0.25">
      <c r="A11" s="212" t="s">
        <v>8</v>
      </c>
      <c r="B11" s="213"/>
      <c r="C11" s="37" t="s">
        <v>129</v>
      </c>
      <c r="D11" s="38"/>
      <c r="E11" s="38"/>
      <c r="F11" s="38"/>
      <c r="G11" s="38"/>
      <c r="H11" s="38"/>
      <c r="I11" s="38"/>
      <c r="J11" s="39"/>
      <c r="K11" s="212" t="s">
        <v>8</v>
      </c>
      <c r="L11" s="214" t="s">
        <v>4</v>
      </c>
      <c r="M11" s="37" t="s">
        <v>129</v>
      </c>
      <c r="N11" s="39"/>
    </row>
    <row r="12" spans="1:19" s="43" customFormat="1" x14ac:dyDescent="0.25">
      <c r="A12" s="42"/>
      <c r="B12" s="194" t="s">
        <v>18</v>
      </c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Q12" s="65"/>
    </row>
    <row r="13" spans="1:19" s="44" customFormat="1" x14ac:dyDescent="0.25">
      <c r="A13" s="204" t="s">
        <v>63</v>
      </c>
      <c r="B13" s="204" t="s">
        <v>64</v>
      </c>
      <c r="C13" s="204" t="s">
        <v>65</v>
      </c>
      <c r="D13" s="206" t="s">
        <v>66</v>
      </c>
      <c r="E13" s="207"/>
      <c r="F13" s="208" t="s">
        <v>67</v>
      </c>
      <c r="G13" s="208" t="s">
        <v>68</v>
      </c>
      <c r="H13" s="210" t="s">
        <v>113</v>
      </c>
      <c r="I13" s="210" t="s">
        <v>114</v>
      </c>
      <c r="J13" s="208" t="s">
        <v>69</v>
      </c>
      <c r="K13" s="208" t="s">
        <v>70</v>
      </c>
      <c r="L13" s="208" t="s">
        <v>71</v>
      </c>
      <c r="M13" s="210" t="s">
        <v>106</v>
      </c>
      <c r="N13" s="208" t="s">
        <v>72</v>
      </c>
    </row>
    <row r="14" spans="1:19" s="44" customFormat="1" ht="34.5" customHeight="1" x14ac:dyDescent="0.25">
      <c r="A14" s="205"/>
      <c r="B14" s="205"/>
      <c r="C14" s="205"/>
      <c r="D14" s="127" t="s">
        <v>109</v>
      </c>
      <c r="E14" s="128" t="s">
        <v>110</v>
      </c>
      <c r="F14" s="209"/>
      <c r="G14" s="209"/>
      <c r="H14" s="211"/>
      <c r="I14" s="211"/>
      <c r="J14" s="209"/>
      <c r="K14" s="209"/>
      <c r="L14" s="209"/>
      <c r="M14" s="211"/>
      <c r="N14" s="209"/>
      <c r="P14" s="69" t="s">
        <v>115</v>
      </c>
      <c r="Q14" s="69" t="s">
        <v>108</v>
      </c>
      <c r="R14" s="69" t="s">
        <v>107</v>
      </c>
      <c r="S14" s="69" t="s">
        <v>72</v>
      </c>
    </row>
    <row r="15" spans="1:19" s="41" customFormat="1" x14ac:dyDescent="0.25">
      <c r="A15" s="124" t="s">
        <v>14</v>
      </c>
      <c r="B15" s="124" t="s">
        <v>15</v>
      </c>
      <c r="C15" s="124" t="s">
        <v>16</v>
      </c>
      <c r="D15" s="192" t="s">
        <v>17</v>
      </c>
      <c r="E15" s="193"/>
      <c r="F15" s="124" t="s">
        <v>111</v>
      </c>
      <c r="G15" s="124" t="s">
        <v>112</v>
      </c>
      <c r="H15" s="40"/>
      <c r="I15" s="124" t="s">
        <v>144</v>
      </c>
      <c r="J15" s="124" t="s">
        <v>145</v>
      </c>
      <c r="K15" s="124" t="s">
        <v>146</v>
      </c>
      <c r="L15" s="126" t="s">
        <v>147</v>
      </c>
      <c r="M15" s="125" t="s">
        <v>148</v>
      </c>
      <c r="N15" s="124" t="s">
        <v>149</v>
      </c>
    </row>
    <row r="16" spans="1:19" s="50" customFormat="1" ht="40.5" customHeight="1" x14ac:dyDescent="0.25">
      <c r="A16" s="45">
        <v>1</v>
      </c>
      <c r="B16" s="46" t="str">
        <f>VLOOKUP(A16,SKP!$A$16:$G$101,2,0)</f>
        <v>A</v>
      </c>
      <c r="C16" s="52" t="str">
        <f>VLOOKUP(A16,SKP!$A$16:$G$101,4,0)</f>
        <v>A</v>
      </c>
      <c r="D16" s="84">
        <v>1</v>
      </c>
      <c r="E16" s="85">
        <f>VLOOKUP(A16,SKP!$A$16:$H$29,7,0)</f>
        <v>2</v>
      </c>
      <c r="F16" s="47">
        <v>1</v>
      </c>
      <c r="G16" s="45" t="s">
        <v>73</v>
      </c>
      <c r="H16" s="86">
        <f>IF(COUNT(D16:E16)&gt;1,0,IF(G16="Normal",F16/E16,(1+(1-(F16/E16)))))</f>
        <v>0</v>
      </c>
      <c r="I16" s="86">
        <f>IF(COUNT(D16:E16)&lt;2,0,IF(COUNT(D16:E16)=2,IF(G16="Normal",(IF(F16&gt;E16,F16/E16*100%,IF(F16&lt;D16,F16/D16*100%,IF(AND(F16&gt;=D16,F16&lt;=E16),100%,"-")))),IF(G16="Khusus",IF(F16&gt;E16,(1+(1-(F16/E16)))*100%,IF(F16&lt;D16,(1+(1-(F16/D16)))*100%,IF(AND(F16&gt;=D16,F16&lt;=E16),100%,"-")))))))</f>
        <v>1</v>
      </c>
      <c r="J16" s="48">
        <f>IF(COUNT(D16:E16)=1,ROUND(IF(H16&gt;110%,110%,IF(H16&lt;=0,0,H16)),2),ROUND(IF(I16&gt;110%,110%,IF(I16&lt;=0,0,I16)),2))</f>
        <v>1</v>
      </c>
      <c r="K16" s="49" t="str">
        <f>IF(J16&lt;=59%,"Sangat Kurang",IF(AND(J16&lt;=79%,J16&gt;=60%),"Kurang",IF(AND(J16&lt;=99%,J16&gt;=80%),"Cukup",IF(J16=100%,"Baik",IF(J16&gt;=101%,"Sangat Baik")))))</f>
        <v>Baik</v>
      </c>
      <c r="L16" s="68">
        <f t="shared" ref="L16:L23" si="0">IF(K16="Sangat Baik",IF((110+(((120-110)/(110-101))*((J16*100)-101)))&lt;=120,110+(((120-110)/(110-101))*((J16*100)-101)),120),IF(K16="Baik",109,IF(K16="Cukup",70+(((89-70)/(99-80))*((J16*100)-80)),IF(K16="Kurang",50+(((69-50)/(79-60))*((J16*100)-60)),IF(K16="Sangat Kurang",IF((J16/59%*49)&lt;=0,0,J16/59%*49))))))</f>
        <v>109</v>
      </c>
      <c r="M16" s="70">
        <v>1</v>
      </c>
      <c r="N16" s="113">
        <f>S16+S17</f>
        <v>109</v>
      </c>
      <c r="P16" s="45">
        <v>1</v>
      </c>
      <c r="Q16" s="45">
        <f>COUNTIF($M$16:$M$23,P16)</f>
        <v>8</v>
      </c>
      <c r="R16" s="71">
        <v>1</v>
      </c>
      <c r="S16" s="68">
        <f>SUMIF($M$16:$M$23,P16,$L$16:$L$23)*R16/Q16</f>
        <v>109</v>
      </c>
    </row>
    <row r="17" spans="1:19" s="50" customFormat="1" ht="40.5" customHeight="1" x14ac:dyDescent="0.25">
      <c r="A17" s="45">
        <v>2</v>
      </c>
      <c r="B17" s="46" t="str">
        <f>VLOOKUP(A17,SKP!$A$16:$G$101,2,0)</f>
        <v>B</v>
      </c>
      <c r="C17" s="52" t="str">
        <f>VLOOKUP(A17,SKP!$A$16:$G$101,4,0)</f>
        <v>B</v>
      </c>
      <c r="D17" s="84">
        <v>1</v>
      </c>
      <c r="E17" s="85">
        <f>VLOOKUP(A17,SKP!$A$16:$H$29,7,0)</f>
        <v>3</v>
      </c>
      <c r="F17" s="47">
        <v>3</v>
      </c>
      <c r="G17" s="45" t="s">
        <v>73</v>
      </c>
      <c r="H17" s="86">
        <f t="shared" ref="H17:H23" si="1">IF(COUNT(D17:E17)&gt;1,0,IF(G17="Normal",F17/E17,(1+(1-(F17/E17)))))</f>
        <v>0</v>
      </c>
      <c r="I17" s="86">
        <f t="shared" ref="I17:I23" si="2">IF(COUNT(D17:E17)&lt;2,0,IF(COUNT(D17:E17)=2,IF(G17="Normal",(IF(F17&gt;E17,F17/E17*100%,IF(F17&lt;D17,F17/D17*100%,IF(AND(F17&gt;=D17,F17&lt;=E17),100%,"-")))),IF(G17="Khusus",IF(F17&gt;E17,(1+(1-(F17/E17)))*100%,IF(F17&lt;D17,(1+(1-(F17/D17)))*100%,IF(AND(F17&gt;=D17,F17&lt;=E17),100%,"-")))))))</f>
        <v>1</v>
      </c>
      <c r="J17" s="48">
        <f t="shared" ref="J17:J23" si="3">IF(COUNT(D17:E17)=1,ROUND(IF(H17&gt;110%,110%,IF(H17&lt;=0,0,H17)),2),ROUND(IF(I17&gt;110%,110%,IF(I17&lt;=0,0,I17)),2))</f>
        <v>1</v>
      </c>
      <c r="K17" s="49" t="str">
        <f t="shared" ref="K17:K23" si="4">IF(J17&lt;=59%,"Sangat Kurang",IF(AND(J17&lt;=79%,J17&gt;=60%),"Kurang",IF(AND(J17&lt;=99%,J17&gt;=80%),"Cukup",IF(J17=100%,"Baik",IF(J17&gt;=101%,"Sangat Baik")))))</f>
        <v>Baik</v>
      </c>
      <c r="L17" s="68">
        <f t="shared" si="0"/>
        <v>109</v>
      </c>
      <c r="M17" s="70">
        <v>1</v>
      </c>
      <c r="N17" s="114"/>
      <c r="P17" s="45">
        <v>2</v>
      </c>
      <c r="Q17" s="45">
        <f>COUNTIF($M$16:$M$23,P17)</f>
        <v>0</v>
      </c>
      <c r="R17" s="71"/>
      <c r="S17" s="68"/>
    </row>
    <row r="18" spans="1:19" s="50" customFormat="1" ht="40.5" customHeight="1" x14ac:dyDescent="0.25">
      <c r="A18" s="45">
        <v>3</v>
      </c>
      <c r="B18" s="46" t="str">
        <f>VLOOKUP(A18,SKP!$A$16:$G$101,2,0)</f>
        <v>C</v>
      </c>
      <c r="C18" s="52" t="str">
        <f>VLOOKUP(A18,SKP!$A$16:$G$101,4,0)</f>
        <v>C</v>
      </c>
      <c r="D18" s="84">
        <f>VLOOKUP(A18,SKP!$A$16:$H$29,6,0)</f>
        <v>3</v>
      </c>
      <c r="E18" s="85">
        <f>VLOOKUP(A18,SKP!$A$16:$H$29,7,0)</f>
        <v>4</v>
      </c>
      <c r="F18" s="47">
        <v>3</v>
      </c>
      <c r="G18" s="45" t="s">
        <v>73</v>
      </c>
      <c r="H18" s="86">
        <f t="shared" si="1"/>
        <v>0</v>
      </c>
      <c r="I18" s="86">
        <f t="shared" si="2"/>
        <v>1</v>
      </c>
      <c r="J18" s="48">
        <f t="shared" si="3"/>
        <v>1</v>
      </c>
      <c r="K18" s="49" t="str">
        <f t="shared" si="4"/>
        <v>Baik</v>
      </c>
      <c r="L18" s="68">
        <f t="shared" si="0"/>
        <v>109</v>
      </c>
      <c r="M18" s="70">
        <v>1</v>
      </c>
      <c r="N18" s="114"/>
      <c r="P18" s="99"/>
      <c r="Q18" s="99"/>
      <c r="R18" s="99"/>
      <c r="S18" s="100"/>
    </row>
    <row r="19" spans="1:19" s="50" customFormat="1" ht="40.5" customHeight="1" x14ac:dyDescent="0.25">
      <c r="A19" s="45">
        <v>4</v>
      </c>
      <c r="B19" s="46" t="str">
        <f>VLOOKUP(A19,SKP!$A$16:$G$101,2,0)</f>
        <v>D</v>
      </c>
      <c r="C19" s="52" t="str">
        <f>VLOOKUP(A19,SKP!$A$16:$G$101,4,0)</f>
        <v>D</v>
      </c>
      <c r="D19" s="84">
        <f>VLOOKUP(A19,SKP!$A$16:$H$29,6,0)</f>
        <v>4</v>
      </c>
      <c r="E19" s="85">
        <f>VLOOKUP(A19,SKP!$A$16:$H$29,7,0)</f>
        <v>5</v>
      </c>
      <c r="F19" s="47">
        <v>4</v>
      </c>
      <c r="G19" s="45" t="s">
        <v>73</v>
      </c>
      <c r="H19" s="86">
        <f t="shared" si="1"/>
        <v>0</v>
      </c>
      <c r="I19" s="86">
        <f t="shared" si="2"/>
        <v>1</v>
      </c>
      <c r="J19" s="48">
        <f t="shared" si="3"/>
        <v>1</v>
      </c>
      <c r="K19" s="49" t="str">
        <f t="shared" si="4"/>
        <v>Baik</v>
      </c>
      <c r="L19" s="68">
        <f t="shared" si="0"/>
        <v>109</v>
      </c>
      <c r="M19" s="70">
        <v>1</v>
      </c>
      <c r="N19" s="114"/>
    </row>
    <row r="20" spans="1:19" s="50" customFormat="1" ht="40.5" customHeight="1" x14ac:dyDescent="0.25">
      <c r="A20" s="45">
        <v>5</v>
      </c>
      <c r="B20" s="46" t="str">
        <f>VLOOKUP(A20,SKP!$A$16:$G$101,2,0)</f>
        <v>E</v>
      </c>
      <c r="C20" s="52" t="str">
        <f>VLOOKUP(A20,SKP!$A$16:$G$101,4,0)</f>
        <v>E</v>
      </c>
      <c r="D20" s="84">
        <f>VLOOKUP(A20,SKP!$A$16:$H$29,6,0)</f>
        <v>5</v>
      </c>
      <c r="E20" s="85">
        <f>VLOOKUP(A20,SKP!$A$16:$H$29,7,0)</f>
        <v>6</v>
      </c>
      <c r="F20" s="47">
        <v>5</v>
      </c>
      <c r="G20" s="45" t="s">
        <v>73</v>
      </c>
      <c r="H20" s="86">
        <f t="shared" si="1"/>
        <v>0</v>
      </c>
      <c r="I20" s="86">
        <f t="shared" si="2"/>
        <v>1</v>
      </c>
      <c r="J20" s="48">
        <f t="shared" si="3"/>
        <v>1</v>
      </c>
      <c r="K20" s="49" t="str">
        <f t="shared" si="4"/>
        <v>Baik</v>
      </c>
      <c r="L20" s="68">
        <f t="shared" si="0"/>
        <v>109</v>
      </c>
      <c r="M20" s="70">
        <v>1</v>
      </c>
      <c r="N20" s="114"/>
    </row>
    <row r="21" spans="1:19" s="50" customFormat="1" ht="40.5" customHeight="1" x14ac:dyDescent="0.25">
      <c r="A21" s="45">
        <v>6</v>
      </c>
      <c r="B21" s="46" t="str">
        <f>VLOOKUP(A21,SKP!$A$16:$G$101,2,0)</f>
        <v>F</v>
      </c>
      <c r="C21" s="52" t="str">
        <f>VLOOKUP(A21,SKP!$A$16:$G$101,4,0)</f>
        <v>F</v>
      </c>
      <c r="D21" s="84">
        <f>VLOOKUP(A21,SKP!$A$16:$H$29,6,0)</f>
        <v>6</v>
      </c>
      <c r="E21" s="85">
        <f>VLOOKUP(A21,SKP!$A$16:$H$29,7,0)</f>
        <v>7</v>
      </c>
      <c r="F21" s="47">
        <v>6</v>
      </c>
      <c r="G21" s="45" t="s">
        <v>73</v>
      </c>
      <c r="H21" s="86">
        <f t="shared" si="1"/>
        <v>0</v>
      </c>
      <c r="I21" s="86">
        <f t="shared" si="2"/>
        <v>1</v>
      </c>
      <c r="J21" s="48">
        <f t="shared" si="3"/>
        <v>1</v>
      </c>
      <c r="K21" s="49" t="str">
        <f t="shared" si="4"/>
        <v>Baik</v>
      </c>
      <c r="L21" s="68">
        <f t="shared" si="0"/>
        <v>109</v>
      </c>
      <c r="M21" s="70">
        <v>1</v>
      </c>
      <c r="N21" s="114"/>
    </row>
    <row r="22" spans="1:19" s="50" customFormat="1" ht="40.5" customHeight="1" x14ac:dyDescent="0.25">
      <c r="A22" s="45">
        <v>7</v>
      </c>
      <c r="B22" s="46" t="str">
        <f>VLOOKUP(A22,SKP!$A$16:$G$101,2,0)</f>
        <v>G</v>
      </c>
      <c r="C22" s="52" t="str">
        <f>VLOOKUP(A22,SKP!$A$16:$G$101,4,0)</f>
        <v>G</v>
      </c>
      <c r="D22" s="84">
        <f>VLOOKUP(A22,SKP!$A$16:$H$29,6,0)</f>
        <v>7</v>
      </c>
      <c r="E22" s="85">
        <f>VLOOKUP(A22,SKP!$A$16:$H$29,7,0)</f>
        <v>8</v>
      </c>
      <c r="F22" s="47">
        <v>7</v>
      </c>
      <c r="G22" s="45" t="s">
        <v>73</v>
      </c>
      <c r="H22" s="86">
        <f t="shared" si="1"/>
        <v>0</v>
      </c>
      <c r="I22" s="86">
        <f t="shared" si="2"/>
        <v>1</v>
      </c>
      <c r="J22" s="48">
        <f t="shared" si="3"/>
        <v>1</v>
      </c>
      <c r="K22" s="49" t="str">
        <f t="shared" si="4"/>
        <v>Baik</v>
      </c>
      <c r="L22" s="68">
        <f t="shared" si="0"/>
        <v>109</v>
      </c>
      <c r="M22" s="70">
        <v>1</v>
      </c>
      <c r="N22" s="114"/>
    </row>
    <row r="23" spans="1:19" s="50" customFormat="1" ht="40.5" customHeight="1" x14ac:dyDescent="0.25">
      <c r="A23" s="45">
        <v>8</v>
      </c>
      <c r="B23" s="46" t="str">
        <f>VLOOKUP(A23,SKP!$A$16:$G$101,2,0)</f>
        <v>H</v>
      </c>
      <c r="C23" s="52" t="str">
        <f>VLOOKUP(A23,SKP!$A$16:$G$101,4,0)</f>
        <v>H</v>
      </c>
      <c r="D23" s="84">
        <f>VLOOKUP(A23,SKP!$A$16:$H$29,6,0)</f>
        <v>8</v>
      </c>
      <c r="E23" s="85">
        <f>VLOOKUP(A23,SKP!$A$16:$H$29,7,0)</f>
        <v>9</v>
      </c>
      <c r="F23" s="47">
        <v>8</v>
      </c>
      <c r="G23" s="45" t="s">
        <v>73</v>
      </c>
      <c r="H23" s="86">
        <f t="shared" si="1"/>
        <v>0</v>
      </c>
      <c r="I23" s="86">
        <f t="shared" si="2"/>
        <v>1</v>
      </c>
      <c r="J23" s="48">
        <f t="shared" si="3"/>
        <v>1</v>
      </c>
      <c r="K23" s="49" t="str">
        <f t="shared" si="4"/>
        <v>Baik</v>
      </c>
      <c r="L23" s="68">
        <f t="shared" si="0"/>
        <v>109</v>
      </c>
      <c r="M23" s="70">
        <v>1</v>
      </c>
      <c r="N23" s="114"/>
    </row>
    <row r="24" spans="1:19" s="43" customFormat="1" ht="15" customHeight="1" x14ac:dyDescent="0.25">
      <c r="A24" s="198" t="s">
        <v>46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200"/>
      <c r="Q24" s="65"/>
    </row>
    <row r="25" spans="1:19" s="44" customFormat="1" ht="15" customHeight="1" x14ac:dyDescent="0.25">
      <c r="A25" s="217" t="s">
        <v>63</v>
      </c>
      <c r="B25" s="217" t="s">
        <v>64</v>
      </c>
      <c r="C25" s="217" t="s">
        <v>65</v>
      </c>
      <c r="D25" s="219" t="s">
        <v>66</v>
      </c>
      <c r="E25" s="220"/>
      <c r="F25" s="221" t="s">
        <v>67</v>
      </c>
      <c r="G25" s="221" t="s">
        <v>68</v>
      </c>
      <c r="H25" s="223" t="s">
        <v>113</v>
      </c>
      <c r="I25" s="221" t="s">
        <v>114</v>
      </c>
      <c r="J25" s="221" t="s">
        <v>69</v>
      </c>
      <c r="K25" s="221" t="s">
        <v>70</v>
      </c>
      <c r="L25" s="221" t="s">
        <v>75</v>
      </c>
      <c r="M25" s="221" t="s">
        <v>71</v>
      </c>
      <c r="N25" s="221" t="s">
        <v>72</v>
      </c>
    </row>
    <row r="26" spans="1:19" s="44" customFormat="1" ht="30" customHeight="1" x14ac:dyDescent="0.25">
      <c r="A26" s="218"/>
      <c r="B26" s="218"/>
      <c r="C26" s="218"/>
      <c r="D26" s="87" t="s">
        <v>109</v>
      </c>
      <c r="E26" s="73" t="s">
        <v>110</v>
      </c>
      <c r="F26" s="222"/>
      <c r="G26" s="222"/>
      <c r="H26" s="224"/>
      <c r="I26" s="222"/>
      <c r="J26" s="222"/>
      <c r="K26" s="222"/>
      <c r="L26" s="222"/>
      <c r="M26" s="222"/>
      <c r="N26" s="222"/>
    </row>
    <row r="27" spans="1:19" s="56" customFormat="1" x14ac:dyDescent="0.25">
      <c r="A27" s="51">
        <v>1</v>
      </c>
      <c r="B27" s="52" t="str">
        <f>VLOOKUP(A27,SKP!$A$31:$H$38,2,0)</f>
        <v>a1</v>
      </c>
      <c r="C27" s="53" t="str">
        <f>VLOOKUP(A27,SKP!$A$31:$H$38,4,0)</f>
        <v>b1</v>
      </c>
      <c r="D27" s="53">
        <f>VLOOKUP(A27,SKP!$A$31:$H$38,6,0)</f>
        <v>3</v>
      </c>
      <c r="E27" s="51">
        <f>VLOOKUP(A27,SKP!$A$31:$H$38,7,0)</f>
        <v>10</v>
      </c>
      <c r="F27" s="51">
        <v>20</v>
      </c>
      <c r="G27" s="110" t="s">
        <v>73</v>
      </c>
      <c r="H27" s="88">
        <f t="shared" ref="H27:H34" si="5">IF(COUNT(D27:E27)&gt;1,0,IF(G27="Normal",F27/E27,(1+(1-(F27/E27)))))</f>
        <v>0</v>
      </c>
      <c r="I27" s="88">
        <f t="shared" ref="I27:I34" si="6">IF(COUNT(D27:E27)&lt;2,0,IF(COUNT(D27:E27)=2,IF(G27="Normal",(IF(F27&gt;E27,F27/E27*100%,IF(F27&lt;D27,F27/D27*100%,IF(AND(F27&gt;=D27,F27&lt;=E27),100%,"-")))),IF(G27="Khusus",IF(F27&gt;E27,(1+(1-(F27/E27)))*100%,IF(F27&lt;D27,(1+(1-(F27/D27)))*100%,IF(AND(F27&gt;=D27,F27&lt;=E27),100%,"-")))))))</f>
        <v>2</v>
      </c>
      <c r="J27" s="48">
        <f t="shared" ref="J27:J34" si="7">IF(COUNT(D27:E27)=1,ROUND(IF(H27&gt;110%,110%,IF(H27&lt;=0,0,H27)),2),ROUND(IF(I27&gt;110%,110%,IF(I27&lt;=0,0,I27)),2))</f>
        <v>1.1000000000000001</v>
      </c>
      <c r="K27" s="51" t="str">
        <f>IF(J27&lt;=59%,"Sangat Kurang",IF(AND(J27&lt;=79%,J27&gt;=60%),"Kurang",IF(AND(J27&lt;=99%,J27&gt;=80%),"Cukup",IF(J27=100%,"Baik",IF(J27&gt;=101%,"Sangat Baik")))))</f>
        <v>Sangat Baik</v>
      </c>
      <c r="L27" s="49">
        <v>1</v>
      </c>
      <c r="M27" s="54">
        <f t="shared" ref="M27:M34" si="8">IF(K27="Sangat Baik",IF((110+(((120-110)/(110-101))*((J27*100)-101)))&lt;=120,110+(((120-110)/(110-101))*((J27*100)-101)),120),IF(K27="Baik",109,IF(K27="Cukup",70+(((89-70)/(99-80))*((J27*100)-80)),IF(K27="Kurang",50+(((69-50)/(79-60))*((J27*100)-60)),IF(K27="Sangat Kurang",J27/59%*49)))))</f>
        <v>120.00000000000001</v>
      </c>
      <c r="N27" s="55">
        <f t="shared" ref="N27:N34" si="9">IF(K27="Sangat Baik",((100/100)*(L27/100)*M27),IF(K27="Baik",((80/100)*(L27/100)*M27),IF(K27="Cukup",((60/100)*(L27/100)*M27),IF(K27="Kurang",((40/100)*(L27/100)*M27),IF(K27="Sangat Kurang",((20/100)*(L27/100)*M27))))))</f>
        <v>1.2000000000000002</v>
      </c>
    </row>
    <row r="28" spans="1:19" s="56" customFormat="1" x14ac:dyDescent="0.25">
      <c r="A28" s="51">
        <v>2</v>
      </c>
      <c r="B28" s="52" t="str">
        <f>VLOOKUP(A28,SKP!$A$31:$H$38,2,0)</f>
        <v>a2</v>
      </c>
      <c r="C28" s="53" t="str">
        <f>VLOOKUP(A28,SKP!$A$31:$H$38,4,0)</f>
        <v>b2</v>
      </c>
      <c r="D28" s="53">
        <f>VLOOKUP(A28,SKP!$A$31:$H$38,6,0)</f>
        <v>2</v>
      </c>
      <c r="E28" s="51">
        <f>VLOOKUP(A28,SKP!$A$31:$H$38,7,0)</f>
        <v>3</v>
      </c>
      <c r="F28" s="51">
        <v>1</v>
      </c>
      <c r="G28" s="110" t="s">
        <v>73</v>
      </c>
      <c r="H28" s="88">
        <f t="shared" si="5"/>
        <v>0</v>
      </c>
      <c r="I28" s="88">
        <f t="shared" si="6"/>
        <v>0.5</v>
      </c>
      <c r="J28" s="48">
        <f t="shared" si="7"/>
        <v>0.5</v>
      </c>
      <c r="K28" s="51" t="str">
        <f t="shared" ref="K28:K34" si="10">IF(J28&lt;=59%,"Sangat Kurang",IF(AND(J28&lt;=79%,J28&gt;=60%),"Kurang",IF(AND(J28&lt;=99%,J28&gt;=80%),"Cukup",IF(J28=100%,"Baik",IF(J28&gt;=101%,"Sangat Baik")))))</f>
        <v>Sangat Kurang</v>
      </c>
      <c r="L28" s="49">
        <v>2</v>
      </c>
      <c r="M28" s="54">
        <f t="shared" si="8"/>
        <v>41.525423728813564</v>
      </c>
      <c r="N28" s="55">
        <f t="shared" si="9"/>
        <v>0.16610169491525426</v>
      </c>
    </row>
    <row r="29" spans="1:19" s="56" customFormat="1" x14ac:dyDescent="0.25">
      <c r="A29" s="51">
        <v>3</v>
      </c>
      <c r="B29" s="52" t="str">
        <f>VLOOKUP(A29,SKP!$A$31:$H$38,2,0)</f>
        <v>a3</v>
      </c>
      <c r="C29" s="53" t="str">
        <f>VLOOKUP(A29,SKP!$A$31:$H$38,4,0)</f>
        <v>b3</v>
      </c>
      <c r="D29" s="53">
        <f>VLOOKUP(A29,SKP!$A$31:$H$38,6,0)</f>
        <v>3</v>
      </c>
      <c r="E29" s="51">
        <f>VLOOKUP(A29,SKP!$A$31:$H$38,7,0)</f>
        <v>4</v>
      </c>
      <c r="F29" s="51">
        <v>6</v>
      </c>
      <c r="G29" s="110" t="s">
        <v>74</v>
      </c>
      <c r="H29" s="88">
        <f t="shared" si="5"/>
        <v>0</v>
      </c>
      <c r="I29" s="88">
        <f t="shared" si="6"/>
        <v>0.5</v>
      </c>
      <c r="J29" s="48">
        <f t="shared" si="7"/>
        <v>0.5</v>
      </c>
      <c r="K29" s="51" t="str">
        <f t="shared" si="10"/>
        <v>Sangat Kurang</v>
      </c>
      <c r="L29" s="49">
        <v>1</v>
      </c>
      <c r="M29" s="54">
        <f t="shared" si="8"/>
        <v>41.525423728813564</v>
      </c>
      <c r="N29" s="55">
        <f t="shared" si="9"/>
        <v>8.3050847457627128E-2</v>
      </c>
    </row>
    <row r="30" spans="1:19" s="56" customFormat="1" x14ac:dyDescent="0.25">
      <c r="A30" s="51">
        <v>4</v>
      </c>
      <c r="B30" s="52" t="str">
        <f>VLOOKUP(A30,SKP!$A$31:$H$38,2,0)</f>
        <v>a4</v>
      </c>
      <c r="C30" s="53" t="str">
        <f>VLOOKUP(A30,SKP!$A$31:$H$38,4,0)</f>
        <v>b4</v>
      </c>
      <c r="D30" s="53">
        <f>VLOOKUP(A30,SKP!$A$31:$H$38,6,0)</f>
        <v>4</v>
      </c>
      <c r="E30" s="51">
        <f>VLOOKUP(A30,SKP!$A$31:$H$38,7,0)</f>
        <v>5</v>
      </c>
      <c r="F30" s="51">
        <v>3</v>
      </c>
      <c r="G30" s="110" t="s">
        <v>73</v>
      </c>
      <c r="H30" s="88">
        <f t="shared" si="5"/>
        <v>0</v>
      </c>
      <c r="I30" s="88">
        <f t="shared" si="6"/>
        <v>0.75</v>
      </c>
      <c r="J30" s="48">
        <f t="shared" si="7"/>
        <v>0.75</v>
      </c>
      <c r="K30" s="51" t="str">
        <f t="shared" si="10"/>
        <v>Kurang</v>
      </c>
      <c r="L30" s="49">
        <v>2</v>
      </c>
      <c r="M30" s="54">
        <f t="shared" si="8"/>
        <v>65</v>
      </c>
      <c r="N30" s="55">
        <f t="shared" si="9"/>
        <v>0.52</v>
      </c>
    </row>
    <row r="31" spans="1:19" s="56" customFormat="1" x14ac:dyDescent="0.25">
      <c r="A31" s="51">
        <v>5</v>
      </c>
      <c r="B31" s="52" t="str">
        <f>VLOOKUP(A31,SKP!$A$31:$H$38,2,0)</f>
        <v>a5</v>
      </c>
      <c r="C31" s="53" t="str">
        <f>VLOOKUP(A31,SKP!$A$31:$H$38,4,0)</f>
        <v>b5</v>
      </c>
      <c r="D31" s="53">
        <f>VLOOKUP(A31,SKP!$A$31:$H$38,6,0)</f>
        <v>5</v>
      </c>
      <c r="E31" s="51">
        <f>VLOOKUP(A31,SKP!$A$31:$H$38,7,0)</f>
        <v>6</v>
      </c>
      <c r="F31" s="51">
        <v>5</v>
      </c>
      <c r="G31" s="110" t="s">
        <v>74</v>
      </c>
      <c r="H31" s="88">
        <f t="shared" si="5"/>
        <v>0</v>
      </c>
      <c r="I31" s="88">
        <f t="shared" si="6"/>
        <v>1</v>
      </c>
      <c r="J31" s="48">
        <f t="shared" si="7"/>
        <v>1</v>
      </c>
      <c r="K31" s="51" t="str">
        <f t="shared" si="10"/>
        <v>Baik</v>
      </c>
      <c r="L31" s="49">
        <v>1</v>
      </c>
      <c r="M31" s="54">
        <f t="shared" si="8"/>
        <v>109</v>
      </c>
      <c r="N31" s="55">
        <f t="shared" si="9"/>
        <v>0.872</v>
      </c>
    </row>
    <row r="32" spans="1:19" s="56" customFormat="1" x14ac:dyDescent="0.25">
      <c r="A32" s="51">
        <v>6</v>
      </c>
      <c r="B32" s="52" t="str">
        <f>VLOOKUP(A32,SKP!$A$31:$H$38,2,0)</f>
        <v>a6</v>
      </c>
      <c r="C32" s="53" t="str">
        <f>VLOOKUP(A32,SKP!$A$31:$H$38,4,0)</f>
        <v>b6</v>
      </c>
      <c r="D32" s="53">
        <f>VLOOKUP(A32,SKP!$A$31:$H$38,6,0)</f>
        <v>6</v>
      </c>
      <c r="E32" s="51">
        <f>VLOOKUP(A32,SKP!$A$31:$H$38,7,0)</f>
        <v>7</v>
      </c>
      <c r="F32" s="51">
        <v>5</v>
      </c>
      <c r="G32" s="110" t="s">
        <v>73</v>
      </c>
      <c r="H32" s="88">
        <f t="shared" si="5"/>
        <v>0</v>
      </c>
      <c r="I32" s="88">
        <f t="shared" si="6"/>
        <v>0.83333333333333337</v>
      </c>
      <c r="J32" s="48">
        <f t="shared" si="7"/>
        <v>0.83</v>
      </c>
      <c r="K32" s="51" t="str">
        <f t="shared" si="10"/>
        <v>Cukup</v>
      </c>
      <c r="L32" s="49">
        <v>2</v>
      </c>
      <c r="M32" s="54">
        <f t="shared" si="8"/>
        <v>73</v>
      </c>
      <c r="N32" s="55">
        <f t="shared" si="9"/>
        <v>0.876</v>
      </c>
    </row>
    <row r="33" spans="1:26" s="56" customFormat="1" x14ac:dyDescent="0.25">
      <c r="A33" s="51">
        <v>7</v>
      </c>
      <c r="B33" s="52" t="str">
        <f>VLOOKUP(A33,SKP!$A$31:$H$38,2,0)</f>
        <v>a7</v>
      </c>
      <c r="C33" s="53" t="str">
        <f>VLOOKUP(A33,SKP!$A$31:$H$38,4,0)</f>
        <v>b7</v>
      </c>
      <c r="D33" s="53">
        <f>VLOOKUP(A33,SKP!$A$31:$H$38,6,0)</f>
        <v>7</v>
      </c>
      <c r="E33" s="51">
        <f>VLOOKUP(A33,SKP!$A$31:$H$38,7,0)</f>
        <v>8</v>
      </c>
      <c r="F33" s="51">
        <v>6</v>
      </c>
      <c r="G33" s="110" t="s">
        <v>73</v>
      </c>
      <c r="H33" s="88">
        <f t="shared" si="5"/>
        <v>0</v>
      </c>
      <c r="I33" s="88">
        <f t="shared" si="6"/>
        <v>0.8571428571428571</v>
      </c>
      <c r="J33" s="48">
        <f t="shared" si="7"/>
        <v>0.86</v>
      </c>
      <c r="K33" s="51" t="str">
        <f t="shared" si="10"/>
        <v>Cukup</v>
      </c>
      <c r="L33" s="49">
        <v>3</v>
      </c>
      <c r="M33" s="54">
        <f t="shared" si="8"/>
        <v>76</v>
      </c>
      <c r="N33" s="55">
        <f t="shared" si="9"/>
        <v>1.3679999999999999</v>
      </c>
    </row>
    <row r="34" spans="1:26" s="56" customFormat="1" x14ac:dyDescent="0.25">
      <c r="A34" s="51">
        <v>8</v>
      </c>
      <c r="B34" s="52" t="str">
        <f>VLOOKUP(A34,SKP!$A$31:$H$38,2,0)</f>
        <v>a8</v>
      </c>
      <c r="C34" s="53" t="str">
        <f>VLOOKUP(A34,SKP!$A$31:$H$38,4,0)</f>
        <v>b8</v>
      </c>
      <c r="D34" s="53">
        <f>VLOOKUP(A34,SKP!$A$31:$H$38,6,0)</f>
        <v>2</v>
      </c>
      <c r="E34" s="51">
        <f>VLOOKUP(A34,SKP!$A$31:$H$38,7,0)</f>
        <v>8</v>
      </c>
      <c r="F34" s="51">
        <v>7</v>
      </c>
      <c r="G34" s="110" t="s">
        <v>73</v>
      </c>
      <c r="H34" s="88">
        <f t="shared" si="5"/>
        <v>0</v>
      </c>
      <c r="I34" s="88">
        <f t="shared" si="6"/>
        <v>1</v>
      </c>
      <c r="J34" s="48">
        <f t="shared" si="7"/>
        <v>1</v>
      </c>
      <c r="K34" s="51" t="str">
        <f t="shared" si="10"/>
        <v>Baik</v>
      </c>
      <c r="L34" s="49">
        <v>2</v>
      </c>
      <c r="M34" s="54">
        <f t="shared" si="8"/>
        <v>109</v>
      </c>
      <c r="N34" s="55">
        <f t="shared" si="9"/>
        <v>1.744</v>
      </c>
    </row>
    <row r="35" spans="1:26" s="112" customFormat="1" ht="15" customHeight="1" x14ac:dyDescent="0.25">
      <c r="A35" s="201" t="s">
        <v>76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3"/>
      <c r="N35" s="111">
        <f>IF(SUM(N27:N34)&gt;=10,10,SUM(N27:N34))</f>
        <v>6.8291525423728814</v>
      </c>
    </row>
    <row r="36" spans="1:26" s="112" customFormat="1" ht="15" customHeight="1" x14ac:dyDescent="0.25">
      <c r="A36" s="195" t="s">
        <v>77</v>
      </c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7"/>
      <c r="N36" s="111">
        <f>N16+N35</f>
        <v>115.82915254237288</v>
      </c>
    </row>
    <row r="37" spans="1:26" s="56" customFormat="1" ht="15" customHeight="1" x14ac:dyDescent="0.25">
      <c r="A37" s="33"/>
      <c r="B37" s="50"/>
      <c r="C37" s="33"/>
      <c r="D37" s="33"/>
      <c r="E37" s="33"/>
      <c r="F37" s="33"/>
      <c r="G37" s="33"/>
      <c r="H37" s="57"/>
      <c r="I37" s="57"/>
      <c r="J37" s="58"/>
      <c r="K37" s="33"/>
      <c r="M37" s="59"/>
      <c r="N37" s="60"/>
    </row>
    <row r="38" spans="1:26" s="56" customFormat="1" ht="15" customHeight="1" x14ac:dyDescent="0.25">
      <c r="A38" s="33"/>
      <c r="B38" s="50"/>
      <c r="C38" s="33"/>
      <c r="D38" s="33"/>
      <c r="E38" s="33"/>
      <c r="F38" s="33"/>
      <c r="G38" s="33"/>
      <c r="H38" s="57"/>
      <c r="I38" s="57"/>
      <c r="J38" s="58"/>
      <c r="K38" s="33"/>
      <c r="M38" s="59"/>
      <c r="N38" s="60"/>
    </row>
    <row r="39" spans="1:26" x14ac:dyDescent="0.25">
      <c r="A39"/>
      <c r="E39" s="115"/>
      <c r="F39" s="115"/>
      <c r="G39" s="115"/>
      <c r="H39" s="115"/>
      <c r="I39" s="115"/>
      <c r="J39" s="115"/>
      <c r="K39" s="109" t="s">
        <v>141</v>
      </c>
      <c r="L39" s="109"/>
      <c r="X39" s="33" t="s">
        <v>90</v>
      </c>
      <c r="Y39" s="33"/>
      <c r="Z39" s="33"/>
    </row>
    <row r="40" spans="1:26" x14ac:dyDescent="0.25">
      <c r="A40"/>
      <c r="C40" s="109" t="s">
        <v>1</v>
      </c>
      <c r="G40" s="98"/>
      <c r="H40" s="98"/>
      <c r="I40" s="98"/>
      <c r="J40" s="98"/>
      <c r="K40" s="109" t="s">
        <v>2</v>
      </c>
      <c r="L40" s="109"/>
      <c r="X40" s="33"/>
      <c r="Y40" s="33"/>
      <c r="Z40" s="33"/>
    </row>
    <row r="41" spans="1:26" x14ac:dyDescent="0.25">
      <c r="A41"/>
      <c r="B41" s="115"/>
      <c r="C41" s="109"/>
      <c r="G41" s="98"/>
      <c r="H41" s="98"/>
      <c r="I41" s="98"/>
      <c r="J41" s="98"/>
      <c r="K41" s="109"/>
      <c r="L41" s="109"/>
      <c r="X41" s="33" t="s">
        <v>79</v>
      </c>
      <c r="Y41" s="33"/>
      <c r="Z41" s="33"/>
    </row>
    <row r="42" spans="1:26" x14ac:dyDescent="0.25">
      <c r="A42"/>
      <c r="C42" s="109"/>
      <c r="G42" s="98"/>
      <c r="H42" s="98"/>
      <c r="I42" s="98"/>
      <c r="J42" s="98"/>
      <c r="K42" s="109"/>
      <c r="L42" s="109"/>
      <c r="X42" s="33"/>
      <c r="Y42" s="33"/>
      <c r="Z42" s="33"/>
    </row>
    <row r="43" spans="1:26" x14ac:dyDescent="0.25">
      <c r="A43"/>
      <c r="C43" s="109"/>
      <c r="G43" s="98"/>
      <c r="H43" s="98"/>
      <c r="I43" s="98"/>
      <c r="J43" s="98"/>
      <c r="K43" s="109"/>
      <c r="L43" s="109"/>
      <c r="X43" s="33"/>
      <c r="Y43" s="33"/>
      <c r="Z43" s="33"/>
    </row>
    <row r="44" spans="1:26" x14ac:dyDescent="0.25">
      <c r="A44"/>
      <c r="B44" s="115"/>
      <c r="C44" s="109" t="s">
        <v>91</v>
      </c>
      <c r="G44" s="98"/>
      <c r="H44" s="98"/>
      <c r="I44" s="98"/>
      <c r="J44" s="98"/>
      <c r="K44" s="109" t="s">
        <v>91</v>
      </c>
      <c r="L44" s="109"/>
      <c r="X44" s="33" t="s">
        <v>91</v>
      </c>
      <c r="Y44" s="33"/>
      <c r="Z44" s="33"/>
    </row>
    <row r="45" spans="1:26" x14ac:dyDescent="0.25">
      <c r="A45"/>
      <c r="B45" s="115"/>
      <c r="C45" s="109" t="s">
        <v>92</v>
      </c>
      <c r="G45" s="98"/>
      <c r="H45" s="98"/>
      <c r="I45" s="98"/>
      <c r="J45" s="98"/>
      <c r="K45" s="109" t="s">
        <v>92</v>
      </c>
      <c r="L45" s="109"/>
      <c r="X45" s="33" t="s">
        <v>92</v>
      </c>
      <c r="Y45" s="33"/>
      <c r="Z45" s="33"/>
    </row>
    <row r="46" spans="1:26" x14ac:dyDescent="0.25">
      <c r="A46"/>
      <c r="B46" s="98"/>
      <c r="C46" s="98"/>
      <c r="G46" s="98"/>
      <c r="H46" s="98"/>
      <c r="I46" s="98"/>
      <c r="J46" s="98"/>
      <c r="X46" s="33"/>
      <c r="Y46" s="33"/>
      <c r="Z46" s="33"/>
    </row>
    <row r="47" spans="1:26" x14ac:dyDescent="0.25">
      <c r="M47" s="61"/>
    </row>
    <row r="52" spans="13:13" x14ac:dyDescent="0.25">
      <c r="M52" s="61"/>
    </row>
  </sheetData>
  <mergeCells count="43">
    <mergeCell ref="G25:G26"/>
    <mergeCell ref="L25:L26"/>
    <mergeCell ref="M25:M26"/>
    <mergeCell ref="N25:N26"/>
    <mergeCell ref="H13:H14"/>
    <mergeCell ref="I13:I14"/>
    <mergeCell ref="H25:H26"/>
    <mergeCell ref="I25:I26"/>
    <mergeCell ref="J25:J26"/>
    <mergeCell ref="K25:K26"/>
    <mergeCell ref="A25:A26"/>
    <mergeCell ref="B25:B26"/>
    <mergeCell ref="C25:C26"/>
    <mergeCell ref="D25:E25"/>
    <mergeCell ref="F25:F26"/>
    <mergeCell ref="A3:N3"/>
    <mergeCell ref="A6:J6"/>
    <mergeCell ref="A7:B7"/>
    <mergeCell ref="K7:L7"/>
    <mergeCell ref="A8:B8"/>
    <mergeCell ref="K8:L8"/>
    <mergeCell ref="A9:B9"/>
    <mergeCell ref="K9:L9"/>
    <mergeCell ref="A10:B10"/>
    <mergeCell ref="K10:L10"/>
    <mergeCell ref="A11:B11"/>
    <mergeCell ref="K11:L11"/>
    <mergeCell ref="D15:E15"/>
    <mergeCell ref="B12:N12"/>
    <mergeCell ref="A36:M36"/>
    <mergeCell ref="A24:N24"/>
    <mergeCell ref="A35:M35"/>
    <mergeCell ref="A13:A14"/>
    <mergeCell ref="B13:B14"/>
    <mergeCell ref="C13:C14"/>
    <mergeCell ref="D13:E13"/>
    <mergeCell ref="F13:F14"/>
    <mergeCell ref="G13:G14"/>
    <mergeCell ref="J13:J14"/>
    <mergeCell ref="K13:K14"/>
    <mergeCell ref="L13:L14"/>
    <mergeCell ref="M13:M14"/>
    <mergeCell ref="N13:N14"/>
  </mergeCells>
  <conditionalFormatting sqref="H16:I23">
    <cfRule type="cellIs" dxfId="1" priority="2" operator="equal">
      <formula>0</formula>
    </cfRule>
  </conditionalFormatting>
  <conditionalFormatting sqref="H27:I34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36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0" workbookViewId="0">
      <selection activeCell="G20" sqref="G20"/>
    </sheetView>
  </sheetViews>
  <sheetFormatPr defaultRowHeight="15" x14ac:dyDescent="0.25"/>
  <cols>
    <col min="3" max="3" width="33.7109375" customWidth="1"/>
    <col min="4" max="4" width="21.140625" customWidth="1"/>
    <col min="5" max="5" width="12.42578125" customWidth="1"/>
    <col min="6" max="6" width="14.28515625" customWidth="1"/>
  </cols>
  <sheetData>
    <row r="1" spans="1:6" x14ac:dyDescent="0.25">
      <c r="A1" s="178" t="s">
        <v>150</v>
      </c>
      <c r="B1" s="178"/>
      <c r="C1" s="178"/>
      <c r="D1" s="178"/>
      <c r="E1" s="178"/>
      <c r="F1" s="178"/>
    </row>
    <row r="2" spans="1:6" x14ac:dyDescent="0.25">
      <c r="A2" s="118"/>
      <c r="B2" s="116"/>
      <c r="C2" s="101"/>
      <c r="D2" s="101"/>
      <c r="E2" s="102"/>
      <c r="F2" s="101"/>
    </row>
    <row r="3" spans="1:6" x14ac:dyDescent="0.25">
      <c r="A3" s="119" t="s">
        <v>140</v>
      </c>
      <c r="B3" s="117"/>
      <c r="C3" s="101"/>
      <c r="D3" s="229" t="s">
        <v>138</v>
      </c>
      <c r="E3" s="230"/>
      <c r="F3" s="101"/>
    </row>
    <row r="4" spans="1:6" x14ac:dyDescent="0.25">
      <c r="A4" s="231" t="s">
        <v>1</v>
      </c>
      <c r="B4" s="232"/>
      <c r="C4" s="233"/>
      <c r="D4" s="231" t="s">
        <v>2</v>
      </c>
      <c r="E4" s="234"/>
      <c r="F4" s="235"/>
    </row>
    <row r="5" spans="1:6" x14ac:dyDescent="0.25">
      <c r="A5" s="236" t="s">
        <v>3</v>
      </c>
      <c r="B5" s="236"/>
      <c r="C5" s="103">
        <f>'[1]6.2 RENCANA SKP JF (M.I)'!C4</f>
        <v>0</v>
      </c>
      <c r="D5" s="104" t="s">
        <v>3</v>
      </c>
      <c r="E5" s="103">
        <f>'[1]6.2 RENCANA SKP JF (M.I)'!I4</f>
        <v>0</v>
      </c>
      <c r="F5" s="105"/>
    </row>
    <row r="6" spans="1:6" x14ac:dyDescent="0.25">
      <c r="A6" s="236" t="s">
        <v>5</v>
      </c>
      <c r="B6" s="236"/>
      <c r="C6" s="103">
        <f>'[1]6.2 RENCANA SKP JF (M.I)'!C5</f>
        <v>0</v>
      </c>
      <c r="D6" s="104" t="s">
        <v>5</v>
      </c>
      <c r="E6" s="103">
        <f>'[1]6.2 RENCANA SKP JF (M.I)'!I5</f>
        <v>0</v>
      </c>
      <c r="F6" s="105"/>
    </row>
    <row r="7" spans="1:6" x14ac:dyDescent="0.25">
      <c r="A7" s="236" t="s">
        <v>6</v>
      </c>
      <c r="B7" s="236"/>
      <c r="C7" s="103">
        <f>'[1]6.2 RENCANA SKP JF (M.I)'!C6</f>
        <v>0</v>
      </c>
      <c r="D7" s="104" t="s">
        <v>6</v>
      </c>
      <c r="E7" s="103">
        <f>'[1]6.2 RENCANA SKP JF (M.I)'!I6</f>
        <v>0</v>
      </c>
      <c r="F7" s="105"/>
    </row>
    <row r="8" spans="1:6" x14ac:dyDescent="0.25">
      <c r="A8" s="236" t="s">
        <v>7</v>
      </c>
      <c r="B8" s="236"/>
      <c r="C8" s="103">
        <f>'[1]6.2 RENCANA SKP JF (M.I)'!C7</f>
        <v>0</v>
      </c>
      <c r="D8" s="104" t="s">
        <v>7</v>
      </c>
      <c r="E8" s="103">
        <f>'[1]6.2 RENCANA SKP JF (M.I)'!I7</f>
        <v>0</v>
      </c>
      <c r="F8" s="105"/>
    </row>
    <row r="9" spans="1:6" x14ac:dyDescent="0.25">
      <c r="A9" s="236" t="s">
        <v>8</v>
      </c>
      <c r="B9" s="236"/>
      <c r="C9" s="103" t="str">
        <f>'[1]6.2 RENCANA SKP JF (M.I)'!C8</f>
        <v>-</v>
      </c>
      <c r="D9" s="104" t="s">
        <v>8</v>
      </c>
      <c r="E9" s="103">
        <f>'[1]6.2 RENCANA SKP JF (M.I)'!I8</f>
        <v>0</v>
      </c>
      <c r="F9" s="105"/>
    </row>
    <row r="10" spans="1:6" x14ac:dyDescent="0.25">
      <c r="A10" s="106" t="s">
        <v>9</v>
      </c>
      <c r="B10" s="237" t="s">
        <v>131</v>
      </c>
      <c r="C10" s="238"/>
      <c r="D10" s="239" t="s">
        <v>87</v>
      </c>
      <c r="E10" s="240"/>
      <c r="F10" s="241"/>
    </row>
    <row r="11" spans="1:6" x14ac:dyDescent="0.25">
      <c r="A11" s="107" t="s">
        <v>14</v>
      </c>
      <c r="B11" s="242" t="s">
        <v>15</v>
      </c>
      <c r="C11" s="243"/>
      <c r="D11" s="244" t="s">
        <v>16</v>
      </c>
      <c r="E11" s="245"/>
      <c r="F11" s="246"/>
    </row>
    <row r="12" spans="1:6" x14ac:dyDescent="0.25">
      <c r="A12" s="108">
        <v>1</v>
      </c>
      <c r="B12" s="225" t="s">
        <v>132</v>
      </c>
      <c r="C12" s="225"/>
      <c r="D12" s="226">
        <v>95</v>
      </c>
      <c r="E12" s="227"/>
      <c r="F12" s="228"/>
    </row>
    <row r="13" spans="1:6" x14ac:dyDescent="0.25">
      <c r="A13" s="108">
        <v>2</v>
      </c>
      <c r="B13" s="225" t="s">
        <v>133</v>
      </c>
      <c r="C13" s="225"/>
      <c r="D13" s="226">
        <v>94</v>
      </c>
      <c r="E13" s="227"/>
      <c r="F13" s="228"/>
    </row>
    <row r="14" spans="1:6" x14ac:dyDescent="0.25">
      <c r="A14" s="108">
        <v>3</v>
      </c>
      <c r="B14" s="225" t="s">
        <v>134</v>
      </c>
      <c r="C14" s="225"/>
      <c r="D14" s="226">
        <v>96</v>
      </c>
      <c r="E14" s="227"/>
      <c r="F14" s="228"/>
    </row>
    <row r="15" spans="1:6" x14ac:dyDescent="0.25">
      <c r="A15" s="108">
        <v>4</v>
      </c>
      <c r="B15" s="225" t="s">
        <v>135</v>
      </c>
      <c r="C15" s="225"/>
      <c r="D15" s="226">
        <v>97</v>
      </c>
      <c r="E15" s="227"/>
      <c r="F15" s="228"/>
    </row>
    <row r="16" spans="1:6" x14ac:dyDescent="0.25">
      <c r="A16" s="108">
        <v>5</v>
      </c>
      <c r="B16" s="225" t="s">
        <v>136</v>
      </c>
      <c r="C16" s="225"/>
      <c r="D16" s="226">
        <v>98</v>
      </c>
      <c r="E16" s="227"/>
      <c r="F16" s="228"/>
    </row>
    <row r="17" spans="1:6" x14ac:dyDescent="0.25">
      <c r="A17" s="108"/>
      <c r="B17" s="225" t="s">
        <v>137</v>
      </c>
      <c r="C17" s="225"/>
      <c r="D17" s="226">
        <f>AVERAGE(D12:D16)</f>
        <v>96</v>
      </c>
      <c r="E17" s="227"/>
      <c r="F17" s="228"/>
    </row>
    <row r="20" spans="1:6" x14ac:dyDescent="0.25">
      <c r="D20" s="178" t="s">
        <v>141</v>
      </c>
      <c r="E20" s="178"/>
    </row>
    <row r="21" spans="1:6" x14ac:dyDescent="0.25">
      <c r="B21" s="178"/>
      <c r="C21" s="178"/>
      <c r="D21" s="178" t="s">
        <v>2</v>
      </c>
      <c r="E21" s="178"/>
    </row>
    <row r="22" spans="1:6" x14ac:dyDescent="0.25">
      <c r="C22" s="62"/>
    </row>
    <row r="25" spans="1:6" x14ac:dyDescent="0.25">
      <c r="B25" s="178"/>
      <c r="C25" s="178"/>
      <c r="D25" s="178" t="s">
        <v>91</v>
      </c>
      <c r="E25" s="178"/>
    </row>
    <row r="26" spans="1:6" x14ac:dyDescent="0.25">
      <c r="B26" s="178"/>
      <c r="C26" s="178"/>
      <c r="D26" s="178" t="s">
        <v>92</v>
      </c>
      <c r="E26" s="178"/>
    </row>
  </sheetData>
  <mergeCells count="32">
    <mergeCell ref="A1:F1"/>
    <mergeCell ref="D3:E3"/>
    <mergeCell ref="A4:C4"/>
    <mergeCell ref="D4:F4"/>
    <mergeCell ref="B13:C13"/>
    <mergeCell ref="D13:F13"/>
    <mergeCell ref="A5:B5"/>
    <mergeCell ref="A6:B6"/>
    <mergeCell ref="A7:B7"/>
    <mergeCell ref="A8:B8"/>
    <mergeCell ref="A9:B9"/>
    <mergeCell ref="B10:C10"/>
    <mergeCell ref="D10:F10"/>
    <mergeCell ref="B11:C11"/>
    <mergeCell ref="D11:F11"/>
    <mergeCell ref="B12:C12"/>
    <mergeCell ref="D12:F12"/>
    <mergeCell ref="B14:C14"/>
    <mergeCell ref="D14:F14"/>
    <mergeCell ref="B15:C15"/>
    <mergeCell ref="D15:F15"/>
    <mergeCell ref="B16:C16"/>
    <mergeCell ref="D16:F16"/>
    <mergeCell ref="B26:C26"/>
    <mergeCell ref="D26:E26"/>
    <mergeCell ref="B17:C17"/>
    <mergeCell ref="D17:F17"/>
    <mergeCell ref="D20:E20"/>
    <mergeCell ref="B21:C21"/>
    <mergeCell ref="D21:E21"/>
    <mergeCell ref="B25:C25"/>
    <mergeCell ref="D25:E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opLeftCell="A13" workbookViewId="0">
      <selection activeCell="E11" sqref="E11"/>
    </sheetView>
  </sheetViews>
  <sheetFormatPr defaultRowHeight="15" x14ac:dyDescent="0.25"/>
  <cols>
    <col min="2" max="2" width="15.85546875" customWidth="1"/>
    <col min="3" max="3" width="38.140625" customWidth="1"/>
    <col min="4" max="4" width="15.85546875" customWidth="1"/>
    <col min="5" max="5" width="38.7109375" customWidth="1"/>
  </cols>
  <sheetData>
    <row r="1" spans="2:9" ht="21" x14ac:dyDescent="0.35">
      <c r="B1" s="255" t="s">
        <v>78</v>
      </c>
      <c r="C1" s="255"/>
      <c r="D1" s="255"/>
      <c r="E1" s="255"/>
    </row>
    <row r="3" spans="2:9" x14ac:dyDescent="0.25">
      <c r="B3" s="256" t="s">
        <v>79</v>
      </c>
      <c r="C3" s="256"/>
      <c r="D3" s="256" t="s">
        <v>80</v>
      </c>
      <c r="E3" s="256"/>
      <c r="I3" s="95">
        <f>D19</f>
        <v>86.066666666666663</v>
      </c>
    </row>
    <row r="4" spans="2:9" x14ac:dyDescent="0.25">
      <c r="B4" s="63" t="s">
        <v>81</v>
      </c>
      <c r="C4" s="63" t="s">
        <v>129</v>
      </c>
      <c r="D4" s="63" t="s">
        <v>81</v>
      </c>
      <c r="E4" s="63" t="s">
        <v>129</v>
      </c>
    </row>
    <row r="5" spans="2:9" x14ac:dyDescent="0.25">
      <c r="B5" s="63" t="s">
        <v>5</v>
      </c>
      <c r="C5" s="63" t="s">
        <v>129</v>
      </c>
      <c r="D5" s="63" t="s">
        <v>5</v>
      </c>
      <c r="E5" s="63" t="s">
        <v>129</v>
      </c>
    </row>
    <row r="6" spans="2:9" x14ac:dyDescent="0.25">
      <c r="B6" s="63" t="s">
        <v>82</v>
      </c>
      <c r="C6" s="63" t="s">
        <v>129</v>
      </c>
      <c r="D6" s="63" t="s">
        <v>82</v>
      </c>
      <c r="E6" s="63" t="s">
        <v>129</v>
      </c>
    </row>
    <row r="7" spans="2:9" x14ac:dyDescent="0.25">
      <c r="B7" s="63" t="s">
        <v>83</v>
      </c>
      <c r="C7" s="63" t="s">
        <v>129</v>
      </c>
      <c r="D7" s="63" t="s">
        <v>83</v>
      </c>
      <c r="E7" s="63" t="s">
        <v>129</v>
      </c>
    </row>
    <row r="8" spans="2:9" x14ac:dyDescent="0.25">
      <c r="B8" s="63" t="s">
        <v>84</v>
      </c>
      <c r="C8" s="63" t="s">
        <v>129</v>
      </c>
      <c r="D8" s="63" t="s">
        <v>84</v>
      </c>
      <c r="E8" s="63" t="s">
        <v>129</v>
      </c>
    </row>
    <row r="9" spans="2:9" ht="29.25" customHeight="1" x14ac:dyDescent="0.25">
      <c r="B9" s="64" t="s">
        <v>85</v>
      </c>
      <c r="C9" s="257"/>
      <c r="D9" s="257"/>
      <c r="E9" s="257"/>
    </row>
    <row r="10" spans="2:9" x14ac:dyDescent="0.25">
      <c r="B10" s="256" t="s">
        <v>86</v>
      </c>
      <c r="C10" s="256"/>
      <c r="D10" s="130" t="s">
        <v>87</v>
      </c>
      <c r="E10" s="130" t="s">
        <v>117</v>
      </c>
    </row>
    <row r="11" spans="2:9" x14ac:dyDescent="0.25">
      <c r="B11" s="254" t="s">
        <v>116</v>
      </c>
      <c r="C11" s="254"/>
      <c r="D11" s="94">
        <v>88</v>
      </c>
      <c r="E11" s="94" t="str">
        <f t="shared" ref="E11:E18" si="0">IF(D11&lt;=50,"(Buruk)",IF(D11&lt;=60,"(Sedang)",IF(D11&lt;=75,"(Cukup)",IF(D11&lt;=90.99,"(Baik)","(Sangat Baik)"))))</f>
        <v>(Baik)</v>
      </c>
    </row>
    <row r="12" spans="2:9" ht="15.75" thickBot="1" x14ac:dyDescent="0.3">
      <c r="B12" s="254" t="s">
        <v>89</v>
      </c>
      <c r="C12" s="254"/>
      <c r="D12" s="94">
        <f>AVERAGE(D13:D18)</f>
        <v>83.166666666666671</v>
      </c>
      <c r="E12" s="94" t="str">
        <f t="shared" si="0"/>
        <v>(Baik)</v>
      </c>
    </row>
    <row r="13" spans="2:9" ht="16.5" customHeight="1" thickBot="1" x14ac:dyDescent="0.3">
      <c r="B13" s="247" t="s">
        <v>118</v>
      </c>
      <c r="C13" s="248"/>
      <c r="D13" s="94">
        <v>86</v>
      </c>
      <c r="E13" s="94" t="str">
        <f t="shared" si="0"/>
        <v>(Baik)</v>
      </c>
    </row>
    <row r="14" spans="2:9" ht="16.5" thickBot="1" x14ac:dyDescent="0.3">
      <c r="B14" s="247" t="s">
        <v>124</v>
      </c>
      <c r="C14" s="248"/>
      <c r="D14" s="93">
        <v>82</v>
      </c>
      <c r="E14" s="94" t="str">
        <f t="shared" si="0"/>
        <v>(Baik)</v>
      </c>
    </row>
    <row r="15" spans="2:9" ht="16.5" thickBot="1" x14ac:dyDescent="0.3">
      <c r="B15" s="247" t="s">
        <v>120</v>
      </c>
      <c r="C15" s="248"/>
      <c r="D15" s="94">
        <v>82</v>
      </c>
      <c r="E15" s="94" t="str">
        <f t="shared" si="0"/>
        <v>(Baik)</v>
      </c>
    </row>
    <row r="16" spans="2:9" ht="16.5" thickBot="1" x14ac:dyDescent="0.3">
      <c r="B16" s="247" t="s">
        <v>125</v>
      </c>
      <c r="C16" s="253"/>
      <c r="D16" s="94">
        <v>84</v>
      </c>
      <c r="E16" s="94" t="str">
        <f t="shared" si="0"/>
        <v>(Baik)</v>
      </c>
    </row>
    <row r="17" spans="2:5" ht="16.5" thickBot="1" x14ac:dyDescent="0.3">
      <c r="B17" s="247" t="s">
        <v>126</v>
      </c>
      <c r="C17" s="248"/>
      <c r="D17" s="94">
        <v>82</v>
      </c>
      <c r="E17" s="94" t="str">
        <f t="shared" si="0"/>
        <v>(Baik)</v>
      </c>
    </row>
    <row r="18" spans="2:5" ht="16.5" customHeight="1" thickBot="1" x14ac:dyDescent="0.3">
      <c r="B18" s="247" t="s">
        <v>127</v>
      </c>
      <c r="C18" s="248"/>
      <c r="D18" s="94">
        <v>83</v>
      </c>
      <c r="E18" s="94" t="str">
        <f t="shared" si="0"/>
        <v>(Baik)</v>
      </c>
    </row>
    <row r="19" spans="2:5" x14ac:dyDescent="0.25">
      <c r="B19" s="249" t="s">
        <v>128</v>
      </c>
      <c r="C19" s="250"/>
      <c r="D19" s="251">
        <f>D11*(0.6)+D12*(0.4)</f>
        <v>86.066666666666663</v>
      </c>
      <c r="E19" s="252"/>
    </row>
    <row r="22" spans="2:5" x14ac:dyDescent="0.25">
      <c r="D22" s="178" t="s">
        <v>141</v>
      </c>
      <c r="E22" s="178"/>
    </row>
    <row r="23" spans="2:5" x14ac:dyDescent="0.25">
      <c r="B23" s="178" t="s">
        <v>130</v>
      </c>
      <c r="C23" s="178"/>
      <c r="D23" s="178" t="s">
        <v>2</v>
      </c>
      <c r="E23" s="178"/>
    </row>
    <row r="24" spans="2:5" x14ac:dyDescent="0.25">
      <c r="B24" s="129"/>
      <c r="C24" s="129"/>
      <c r="D24" s="129"/>
      <c r="E24" s="129"/>
    </row>
    <row r="26" spans="2:5" x14ac:dyDescent="0.25">
      <c r="D26" s="178"/>
      <c r="E26" s="178"/>
    </row>
    <row r="27" spans="2:5" x14ac:dyDescent="0.25">
      <c r="B27" s="178" t="s">
        <v>91</v>
      </c>
      <c r="C27" s="178"/>
      <c r="D27" s="178" t="s">
        <v>91</v>
      </c>
      <c r="E27" s="178"/>
    </row>
    <row r="28" spans="2:5" x14ac:dyDescent="0.25">
      <c r="B28" s="178" t="s">
        <v>92</v>
      </c>
      <c r="C28" s="178"/>
      <c r="D28" s="178" t="s">
        <v>92</v>
      </c>
      <c r="E28" s="178"/>
    </row>
  </sheetData>
  <mergeCells count="23">
    <mergeCell ref="B11:C11"/>
    <mergeCell ref="B12:C12"/>
    <mergeCell ref="B13:C13"/>
    <mergeCell ref="B1:E1"/>
    <mergeCell ref="B3:C3"/>
    <mergeCell ref="D3:E3"/>
    <mergeCell ref="C9:E9"/>
    <mergeCell ref="B10:C10"/>
    <mergeCell ref="D19:E19"/>
    <mergeCell ref="B16:C16"/>
    <mergeCell ref="B28:C28"/>
    <mergeCell ref="D28:E28"/>
    <mergeCell ref="D22:E22"/>
    <mergeCell ref="B23:C23"/>
    <mergeCell ref="D23:E23"/>
    <mergeCell ref="D26:E26"/>
    <mergeCell ref="B27:C27"/>
    <mergeCell ref="D27:E27"/>
    <mergeCell ref="B14:C14"/>
    <mergeCell ref="B15:C15"/>
    <mergeCell ref="B17:C17"/>
    <mergeCell ref="B19:C19"/>
    <mergeCell ref="B18:C1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topLeftCell="A10" workbookViewId="0">
      <selection activeCell="E13" sqref="E13"/>
    </sheetView>
  </sheetViews>
  <sheetFormatPr defaultRowHeight="15" x14ac:dyDescent="0.25"/>
  <cols>
    <col min="2" max="2" width="17.140625" customWidth="1"/>
    <col min="3" max="3" width="36.28515625" customWidth="1"/>
    <col min="4" max="4" width="14.140625" bestFit="1" customWidth="1"/>
    <col min="5" max="5" width="40.5703125" customWidth="1"/>
  </cols>
  <sheetData>
    <row r="1" spans="2:7" ht="21" x14ac:dyDescent="0.35">
      <c r="B1" s="255" t="s">
        <v>93</v>
      </c>
      <c r="C1" s="255"/>
      <c r="D1" s="255"/>
      <c r="E1" s="255"/>
    </row>
    <row r="3" spans="2:7" x14ac:dyDescent="0.25">
      <c r="B3" s="256" t="s">
        <v>79</v>
      </c>
      <c r="C3" s="256"/>
      <c r="D3" s="256" t="s">
        <v>1</v>
      </c>
      <c r="E3" s="256"/>
      <c r="G3" s="62">
        <f>D15</f>
        <v>96</v>
      </c>
    </row>
    <row r="4" spans="2:7" x14ac:dyDescent="0.25">
      <c r="B4" s="63" t="s">
        <v>81</v>
      </c>
      <c r="C4" s="63" t="s">
        <v>129</v>
      </c>
      <c r="D4" s="63" t="s">
        <v>81</v>
      </c>
      <c r="E4" s="63" t="s">
        <v>129</v>
      </c>
    </row>
    <row r="5" spans="2:7" x14ac:dyDescent="0.25">
      <c r="B5" s="63" t="s">
        <v>5</v>
      </c>
      <c r="C5" s="63" t="s">
        <v>129</v>
      </c>
      <c r="D5" s="63" t="s">
        <v>5</v>
      </c>
      <c r="E5" s="63" t="s">
        <v>129</v>
      </c>
    </row>
    <row r="6" spans="2:7" x14ac:dyDescent="0.25">
      <c r="B6" s="63" t="s">
        <v>82</v>
      </c>
      <c r="C6" s="63" t="s">
        <v>129</v>
      </c>
      <c r="D6" s="63" t="s">
        <v>82</v>
      </c>
      <c r="E6" s="63" t="s">
        <v>129</v>
      </c>
    </row>
    <row r="7" spans="2:7" x14ac:dyDescent="0.25">
      <c r="B7" s="63" t="s">
        <v>83</v>
      </c>
      <c r="C7" s="63" t="s">
        <v>129</v>
      </c>
      <c r="D7" s="63" t="s">
        <v>83</v>
      </c>
      <c r="E7" s="63" t="s">
        <v>129</v>
      </c>
    </row>
    <row r="8" spans="2:7" x14ac:dyDescent="0.25">
      <c r="B8" s="63" t="s">
        <v>84</v>
      </c>
      <c r="C8" s="63" t="s">
        <v>129</v>
      </c>
      <c r="D8" s="63" t="s">
        <v>84</v>
      </c>
      <c r="E8" s="63" t="s">
        <v>129</v>
      </c>
    </row>
    <row r="9" spans="2:7" ht="29.25" customHeight="1" x14ac:dyDescent="0.25">
      <c r="B9" s="66" t="s">
        <v>85</v>
      </c>
      <c r="C9" s="257"/>
      <c r="D9" s="257"/>
      <c r="E9" s="257"/>
    </row>
    <row r="10" spans="2:7" x14ac:dyDescent="0.25">
      <c r="B10" s="256" t="s">
        <v>86</v>
      </c>
      <c r="C10" s="256"/>
      <c r="D10" s="130" t="s">
        <v>87</v>
      </c>
      <c r="E10" s="130" t="s">
        <v>117</v>
      </c>
    </row>
    <row r="11" spans="2:7" x14ac:dyDescent="0.25">
      <c r="B11" s="257" t="s">
        <v>88</v>
      </c>
      <c r="C11" s="257"/>
      <c r="D11" s="94">
        <f>'2. Penilaian SKP JPT'!N36</f>
        <v>115.82915254237288</v>
      </c>
      <c r="E11" s="94" t="str">
        <f>IF(D11&lt;50,"(Sangat Kurang)",IF(D11&lt;70,"(Kurang)",IF(D11&lt;90,"(Cukup)",IF(D11&lt;110.99,"(Baik)","(Sangat Baik)"))))</f>
        <v>(Sangat Baik)</v>
      </c>
    </row>
    <row r="12" spans="2:7" ht="15.75" thickBot="1" x14ac:dyDescent="0.3">
      <c r="B12" s="257" t="s">
        <v>89</v>
      </c>
      <c r="C12" s="257"/>
      <c r="D12" s="94">
        <f>AVERAGE(D13:D17)</f>
        <v>96</v>
      </c>
      <c r="E12" s="94" t="str">
        <f t="shared" ref="E12:E17" si="0">IF(D12&lt;50,"(Sangat Kurang)",IF(D12&lt;70,"(Kurang)",IF(D12&lt;90,"(Cukup)",IF(D12&lt;110.99,"(Baik)","(Sangat Baik)"))))</f>
        <v>(Baik)</v>
      </c>
    </row>
    <row r="13" spans="2:7" ht="16.5" thickBot="1" x14ac:dyDescent="0.3">
      <c r="B13" s="247" t="s">
        <v>118</v>
      </c>
      <c r="C13" s="248"/>
      <c r="D13" s="94">
        <f>'PERILAKU KERJA'!D12:F12</f>
        <v>95</v>
      </c>
      <c r="E13" s="94" t="str">
        <f t="shared" si="0"/>
        <v>(Baik)</v>
      </c>
    </row>
    <row r="14" spans="2:7" ht="16.5" thickBot="1" x14ac:dyDescent="0.3">
      <c r="B14" s="247" t="s">
        <v>119</v>
      </c>
      <c r="C14" s="248"/>
      <c r="D14" s="94">
        <f>'PERILAKU KERJA'!D13:F13</f>
        <v>94</v>
      </c>
      <c r="E14" s="94" t="str">
        <f t="shared" si="0"/>
        <v>(Baik)</v>
      </c>
    </row>
    <row r="15" spans="2:7" ht="16.5" thickBot="1" x14ac:dyDescent="0.3">
      <c r="B15" s="247" t="s">
        <v>120</v>
      </c>
      <c r="C15" s="248"/>
      <c r="D15" s="94">
        <f>'PERILAKU KERJA'!D14:F14</f>
        <v>96</v>
      </c>
      <c r="E15" s="94" t="str">
        <f t="shared" si="0"/>
        <v>(Baik)</v>
      </c>
    </row>
    <row r="16" spans="2:7" ht="16.5" thickBot="1" x14ac:dyDescent="0.3">
      <c r="B16" s="247" t="s">
        <v>121</v>
      </c>
      <c r="C16" s="248"/>
      <c r="D16" s="94">
        <f>'PERILAKU KERJA'!D15:F15</f>
        <v>97</v>
      </c>
      <c r="E16" s="94" t="str">
        <f t="shared" si="0"/>
        <v>(Baik)</v>
      </c>
    </row>
    <row r="17" spans="2:6" ht="16.5" thickBot="1" x14ac:dyDescent="0.3">
      <c r="B17" s="247" t="s">
        <v>122</v>
      </c>
      <c r="C17" s="248"/>
      <c r="D17" s="94">
        <f>'PERILAKU KERJA'!D16:F16</f>
        <v>98</v>
      </c>
      <c r="E17" s="94" t="str">
        <f t="shared" si="0"/>
        <v>(Baik)</v>
      </c>
    </row>
    <row r="18" spans="2:6" x14ac:dyDescent="0.25">
      <c r="B18" s="92"/>
      <c r="C18" s="92"/>
      <c r="D18" s="259"/>
      <c r="E18" s="260"/>
    </row>
    <row r="19" spans="2:6" x14ac:dyDescent="0.25">
      <c r="B19" s="249" t="s">
        <v>123</v>
      </c>
      <c r="C19" s="250"/>
      <c r="D19" s="251">
        <f>D11*(0.7)+D12*(0.3)</f>
        <v>109.88040677966102</v>
      </c>
      <c r="E19" s="252"/>
    </row>
    <row r="20" spans="2:6" x14ac:dyDescent="0.25">
      <c r="B20" s="261" t="s">
        <v>95</v>
      </c>
      <c r="C20" s="262"/>
      <c r="D20" s="259">
        <v>0</v>
      </c>
      <c r="E20" s="260"/>
    </row>
    <row r="21" spans="2:6" x14ac:dyDescent="0.25">
      <c r="B21" s="256" t="s">
        <v>96</v>
      </c>
      <c r="C21" s="256"/>
      <c r="D21" s="258">
        <f>D19+D20</f>
        <v>109.88040677966102</v>
      </c>
      <c r="E21" s="258"/>
    </row>
    <row r="22" spans="2:6" x14ac:dyDescent="0.25">
      <c r="B22" s="269"/>
      <c r="C22" s="269"/>
      <c r="D22" s="270"/>
      <c r="E22" s="270"/>
    </row>
    <row r="24" spans="2:6" x14ac:dyDescent="0.25">
      <c r="E24" s="109" t="s">
        <v>141</v>
      </c>
      <c r="F24" s="115"/>
    </row>
    <row r="25" spans="2:6" x14ac:dyDescent="0.25">
      <c r="C25" s="109" t="s">
        <v>1</v>
      </c>
      <c r="D25" s="115"/>
      <c r="E25" s="109" t="s">
        <v>2</v>
      </c>
      <c r="F25" s="115"/>
    </row>
    <row r="26" spans="2:6" x14ac:dyDescent="0.25">
      <c r="C26" s="109"/>
      <c r="D26" s="115"/>
      <c r="E26" s="109"/>
      <c r="F26" s="115"/>
    </row>
    <row r="27" spans="2:6" x14ac:dyDescent="0.25">
      <c r="C27" s="109"/>
      <c r="E27" s="109"/>
    </row>
    <row r="28" spans="2:6" x14ac:dyDescent="0.25">
      <c r="C28" s="109"/>
      <c r="E28" s="109"/>
    </row>
    <row r="29" spans="2:6" x14ac:dyDescent="0.25">
      <c r="C29" s="109" t="s">
        <v>91</v>
      </c>
      <c r="D29" s="115"/>
      <c r="E29" s="109" t="s">
        <v>91</v>
      </c>
      <c r="F29" s="115"/>
    </row>
    <row r="30" spans="2:6" x14ac:dyDescent="0.25">
      <c r="C30" s="109" t="s">
        <v>92</v>
      </c>
      <c r="D30" s="115"/>
      <c r="E30" s="109" t="s">
        <v>92</v>
      </c>
      <c r="F30" s="115"/>
    </row>
  </sheetData>
  <mergeCells count="19">
    <mergeCell ref="B1:E1"/>
    <mergeCell ref="B3:C3"/>
    <mergeCell ref="D3:E3"/>
    <mergeCell ref="C9:E9"/>
    <mergeCell ref="B10:C10"/>
    <mergeCell ref="B21:C21"/>
    <mergeCell ref="D21:E21"/>
    <mergeCell ref="B11:C11"/>
    <mergeCell ref="B12:C12"/>
    <mergeCell ref="B13:C13"/>
    <mergeCell ref="B14:C14"/>
    <mergeCell ref="B15:C15"/>
    <mergeCell ref="B16:C16"/>
    <mergeCell ref="B17:C17"/>
    <mergeCell ref="D18:E18"/>
    <mergeCell ref="B19:C19"/>
    <mergeCell ref="D19:E19"/>
    <mergeCell ref="B20:C20"/>
    <mergeCell ref="D20:E2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topLeftCell="B7" workbookViewId="0">
      <selection activeCell="E17" sqref="E17"/>
    </sheetView>
  </sheetViews>
  <sheetFormatPr defaultRowHeight="15" x14ac:dyDescent="0.25"/>
  <cols>
    <col min="2" max="2" width="26.140625" customWidth="1"/>
    <col min="3" max="3" width="36" customWidth="1"/>
    <col min="4" max="4" width="33.85546875" customWidth="1"/>
    <col min="5" max="5" width="32.140625" customWidth="1"/>
    <col min="6" max="7" width="17.85546875" bestFit="1" customWidth="1"/>
  </cols>
  <sheetData>
    <row r="1" spans="2:9" ht="26.25" x14ac:dyDescent="0.4">
      <c r="B1" s="266" t="s">
        <v>97</v>
      </c>
      <c r="C1" s="266"/>
      <c r="D1" s="266"/>
      <c r="E1" s="266"/>
    </row>
    <row r="3" spans="2:9" x14ac:dyDescent="0.25">
      <c r="B3" s="256" t="s">
        <v>1</v>
      </c>
      <c r="C3" s="256"/>
      <c r="D3" s="256" t="s">
        <v>2</v>
      </c>
      <c r="E3" s="256"/>
      <c r="G3" t="s">
        <v>105</v>
      </c>
      <c r="H3" s="96"/>
      <c r="I3" s="97">
        <f>'Penilaian Prestasi Kerja'!I3</f>
        <v>86.066666666666663</v>
      </c>
    </row>
    <row r="4" spans="2:9" x14ac:dyDescent="0.25">
      <c r="B4" s="63" t="s">
        <v>81</v>
      </c>
      <c r="C4" s="63" t="s">
        <v>129</v>
      </c>
      <c r="D4" s="63" t="s">
        <v>81</v>
      </c>
      <c r="E4" s="63" t="s">
        <v>129</v>
      </c>
    </row>
    <row r="5" spans="2:9" x14ac:dyDescent="0.25">
      <c r="B5" s="63" t="s">
        <v>5</v>
      </c>
      <c r="C5" s="63" t="s">
        <v>129</v>
      </c>
      <c r="D5" s="63" t="s">
        <v>5</v>
      </c>
      <c r="E5" s="63" t="s">
        <v>129</v>
      </c>
    </row>
    <row r="6" spans="2:9" x14ac:dyDescent="0.25">
      <c r="B6" s="63" t="s">
        <v>82</v>
      </c>
      <c r="C6" s="63" t="s">
        <v>129</v>
      </c>
      <c r="D6" s="63" t="s">
        <v>82</v>
      </c>
      <c r="E6" s="63" t="s">
        <v>129</v>
      </c>
    </row>
    <row r="7" spans="2:9" x14ac:dyDescent="0.25">
      <c r="B7" s="63" t="s">
        <v>83</v>
      </c>
      <c r="C7" s="63" t="s">
        <v>129</v>
      </c>
      <c r="D7" s="63" t="s">
        <v>83</v>
      </c>
      <c r="E7" s="63" t="s">
        <v>129</v>
      </c>
    </row>
    <row r="8" spans="2:9" x14ac:dyDescent="0.25">
      <c r="B8" s="63" t="s">
        <v>84</v>
      </c>
      <c r="C8" s="63" t="s">
        <v>129</v>
      </c>
      <c r="D8" s="63" t="s">
        <v>84</v>
      </c>
      <c r="E8" s="63" t="s">
        <v>129</v>
      </c>
    </row>
    <row r="9" spans="2:9" ht="30" x14ac:dyDescent="0.25">
      <c r="B9" s="64" t="s">
        <v>98</v>
      </c>
      <c r="C9" s="261"/>
      <c r="D9" s="268"/>
      <c r="E9" s="262"/>
    </row>
    <row r="10" spans="2:9" ht="20.25" customHeight="1" x14ac:dyDescent="0.25">
      <c r="B10" s="267" t="s">
        <v>99</v>
      </c>
      <c r="C10" s="267"/>
      <c r="D10" s="267"/>
      <c r="E10" s="267"/>
    </row>
    <row r="11" spans="2:9" x14ac:dyDescent="0.25">
      <c r="B11" s="256" t="s">
        <v>100</v>
      </c>
      <c r="C11" s="256"/>
      <c r="D11" s="256" t="s">
        <v>94</v>
      </c>
      <c r="E11" s="256"/>
    </row>
    <row r="12" spans="2:9" x14ac:dyDescent="0.25">
      <c r="B12" s="257" t="s">
        <v>101</v>
      </c>
      <c r="C12" s="257"/>
      <c r="D12" s="264">
        <f>IF(I3&lt;=50,((I3/50)*49),IF(I3&lt;=60,(50+((19/9)*(I3-51))),IF(I3&lt;=75,(70+((19/14)*(I3-61))),IF(I3&lt;=90,(90+((19/14)*(I3-76))),IF(I3&lt;=100,(110+((10/8)*(I3-91))),120)))))</f>
        <v>103.66190476190476</v>
      </c>
      <c r="E12" s="264"/>
    </row>
    <row r="13" spans="2:9" x14ac:dyDescent="0.25">
      <c r="B13" s="257" t="s">
        <v>102</v>
      </c>
      <c r="C13" s="257"/>
      <c r="D13" s="264">
        <f>'Penilaian Kinerja'!D21:E21</f>
        <v>109.88040677966102</v>
      </c>
      <c r="E13" s="264"/>
    </row>
    <row r="14" spans="2:9" x14ac:dyDescent="0.25">
      <c r="B14" s="256" t="s">
        <v>103</v>
      </c>
      <c r="C14" s="256"/>
      <c r="D14" s="265">
        <f>D12*(0.5)+D13*(0.5)</f>
        <v>106.77115577078288</v>
      </c>
      <c r="E14" s="265"/>
      <c r="H14" s="67">
        <f>D14</f>
        <v>106.77115577078288</v>
      </c>
    </row>
    <row r="15" spans="2:9" x14ac:dyDescent="0.25">
      <c r="B15" s="263" t="s">
        <v>104</v>
      </c>
      <c r="C15" s="263"/>
      <c r="D15" s="256" t="str">
        <f>IF(H14&lt;=50,"(Sangat Kurang)",IF(H14&lt;=69,"(Kurang)",IF(H14&lt;=89,"(Cukup)",IF(H14&lt;=120,"(Baik)","(Sangat Baik)"))))</f>
        <v>(Baik)</v>
      </c>
      <c r="E15" s="256"/>
    </row>
    <row r="18" spans="2:5" x14ac:dyDescent="0.25">
      <c r="D18" s="178" t="s">
        <v>141</v>
      </c>
      <c r="E18" s="178"/>
    </row>
    <row r="19" spans="2:5" x14ac:dyDescent="0.25">
      <c r="B19" s="178" t="s">
        <v>1</v>
      </c>
      <c r="C19" s="178"/>
      <c r="D19" s="178" t="s">
        <v>2</v>
      </c>
      <c r="E19" s="178"/>
    </row>
    <row r="20" spans="2:5" x14ac:dyDescent="0.25">
      <c r="C20" s="62"/>
    </row>
    <row r="23" spans="2:5" x14ac:dyDescent="0.25">
      <c r="B23" s="178" t="s">
        <v>91</v>
      </c>
      <c r="C23" s="178"/>
      <c r="D23" s="178" t="s">
        <v>91</v>
      </c>
      <c r="E23" s="178"/>
    </row>
    <row r="24" spans="2:5" x14ac:dyDescent="0.25">
      <c r="B24" s="178" t="s">
        <v>92</v>
      </c>
      <c r="C24" s="178"/>
      <c r="D24" s="178" t="s">
        <v>92</v>
      </c>
      <c r="E24" s="178"/>
    </row>
  </sheetData>
  <mergeCells count="22">
    <mergeCell ref="B1:E1"/>
    <mergeCell ref="B3:C3"/>
    <mergeCell ref="D3:E3"/>
    <mergeCell ref="B10:E10"/>
    <mergeCell ref="B11:C11"/>
    <mergeCell ref="D11:E11"/>
    <mergeCell ref="C9:E9"/>
    <mergeCell ref="B12:C12"/>
    <mergeCell ref="D12:E12"/>
    <mergeCell ref="B13:C13"/>
    <mergeCell ref="D13:E13"/>
    <mergeCell ref="B14:C14"/>
    <mergeCell ref="D14:E14"/>
    <mergeCell ref="B24:C24"/>
    <mergeCell ref="D24:E24"/>
    <mergeCell ref="B15:C15"/>
    <mergeCell ref="D15:E15"/>
    <mergeCell ref="D18:E18"/>
    <mergeCell ref="B19:C19"/>
    <mergeCell ref="D19:E19"/>
    <mergeCell ref="B23:C23"/>
    <mergeCell ref="D23:E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SKP</vt:lpstr>
      <vt:lpstr>2. Penilaian SKP JPT</vt:lpstr>
      <vt:lpstr>PERILAKU KERJA</vt:lpstr>
      <vt:lpstr>Penilaian Prestasi Kerja</vt:lpstr>
      <vt:lpstr>Penilaian Kinerja</vt:lpstr>
      <vt:lpstr>INTEGRASI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2021-11-11T13:44:24Z</dcterms:created>
  <dcterms:modified xsi:type="dcterms:W3CDTF">2021-12-30T06:12:55Z</dcterms:modified>
</cp:coreProperties>
</file>